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855" activeTab="0"/>
  </bookViews>
  <sheets>
    <sheet name="Plan de Compras 2012 D.C.C." sheetId="1" r:id="rId1"/>
    <sheet name="Hoja2" sheetId="2" r:id="rId2"/>
    <sheet name="Hoja3" sheetId="3" r:id="rId3"/>
  </sheets>
  <definedNames>
    <definedName name="_xlnm.Print_Titles" localSheetId="0">'Plan de Compras 2012 D.C.C.'!$4:$6</definedName>
  </definedNames>
  <calcPr fullCalcOnLoad="1"/>
</workbook>
</file>

<file path=xl/sharedStrings.xml><?xml version="1.0" encoding="utf-8"?>
<sst xmlns="http://schemas.openxmlformats.org/spreadsheetml/2006/main" count="602" uniqueCount="234">
  <si>
    <t>Inc.</t>
  </si>
  <si>
    <t>Ppal</t>
  </si>
  <si>
    <t>Parc.</t>
  </si>
  <si>
    <t>Cuenta</t>
  </si>
  <si>
    <t>*</t>
  </si>
  <si>
    <t xml:space="preserve">16. Conducción </t>
  </si>
  <si>
    <t>16.1 CFJ</t>
  </si>
  <si>
    <t>16.3 PGPJ</t>
  </si>
  <si>
    <t>Total Prog 16</t>
  </si>
  <si>
    <t>BIENES DE CONSUMO</t>
  </si>
  <si>
    <t>Textiles y vestuarios</t>
  </si>
  <si>
    <t>Prod.de papel, cartón e impresos</t>
  </si>
  <si>
    <t>Prod. Químicos, comb. y lubric.</t>
  </si>
  <si>
    <t>Herramientas menores</t>
  </si>
  <si>
    <t>Otros bienes de consumo</t>
  </si>
  <si>
    <t>SERVICIOS NO PERSONALES</t>
  </si>
  <si>
    <t>Mantenimiento, reparación y limp.</t>
  </si>
  <si>
    <t>Imprenta publicaciones y reproducciones</t>
  </si>
  <si>
    <t>Sistemas informáticos y de registro</t>
  </si>
  <si>
    <t>Otros servicios</t>
  </si>
  <si>
    <t>BIENES DE USO</t>
  </si>
  <si>
    <t>Maquinarias y equipos</t>
  </si>
  <si>
    <t>Equipo de oficina y moblaje</t>
  </si>
  <si>
    <t>Activos Intangibles</t>
  </si>
  <si>
    <t>Programas de Computación</t>
  </si>
  <si>
    <t>Prog 20. Actividades Operativas y Comunes del Poder Judicial</t>
  </si>
  <si>
    <t>Programa 17 Fuero CAyT</t>
  </si>
  <si>
    <t>Programa 16 - Actividades Específicas del Consejo de la Magistratura</t>
  </si>
  <si>
    <t>Programa 18 Fuero PCyF</t>
  </si>
  <si>
    <t>Tipo de Contratación</t>
  </si>
  <si>
    <t xml:space="preserve">Prendas de vestir </t>
  </si>
  <si>
    <t xml:space="preserve">Productos de artes gráficas </t>
  </si>
  <si>
    <t>Materiales eléctricos</t>
  </si>
  <si>
    <t>Repuestos para aires acondicionados</t>
  </si>
  <si>
    <t>Herramientas</t>
  </si>
  <si>
    <t>Presupuesto Asignado no comprometido</t>
  </si>
  <si>
    <t>Saldo</t>
  </si>
  <si>
    <t>Propuesta Plan de Compras 2009</t>
  </si>
  <si>
    <t>Objeto del Contrato</t>
  </si>
  <si>
    <t>CONSEJO DE LA MAGISTRATURA DE LA CIUDAD AUTONOMA DE BUENOS AIRES</t>
  </si>
  <si>
    <t>Precio estimado total</t>
  </si>
  <si>
    <t>Precio estimado</t>
  </si>
  <si>
    <t>Fecha estimada de inicio del proceso de contratación</t>
  </si>
  <si>
    <t>Equipo educacional cultural y recreativo</t>
  </si>
  <si>
    <t>Equipos de seguridad</t>
  </si>
  <si>
    <t>Licitación Pública</t>
  </si>
  <si>
    <t>Contratación Directa</t>
  </si>
  <si>
    <t>Área Solicitante</t>
  </si>
  <si>
    <t>Útiles de escr.,oficina y enseñan.</t>
  </si>
  <si>
    <t>Repuestos y accesorios</t>
  </si>
  <si>
    <t xml:space="preserve">Serv. Empresas. Comerc. Y financ. </t>
  </si>
  <si>
    <t xml:space="preserve">Solicitud Centro de Planificación Estratégica </t>
  </si>
  <si>
    <t>Papel y cartón de oficina</t>
  </si>
  <si>
    <t>Limpieza, aseo y fumigación</t>
  </si>
  <si>
    <t>Solicitud Centro de Formación Judicial</t>
  </si>
  <si>
    <t>Libros, revistas y periódicos</t>
  </si>
  <si>
    <t>Obras</t>
  </si>
  <si>
    <t>1er. semestre</t>
  </si>
  <si>
    <t>2do. Semestre</t>
  </si>
  <si>
    <t>Mantenim. y reparac. de edificios y locales</t>
  </si>
  <si>
    <t>Mant. y  Rep. de maquinarias y equipo</t>
  </si>
  <si>
    <t>Seguros</t>
  </si>
  <si>
    <t>Servicios viandas y refrigerio</t>
  </si>
  <si>
    <t xml:space="preserve">Equipo de computación </t>
  </si>
  <si>
    <t>Libros, revistas y otros elem. Colección</t>
  </si>
  <si>
    <t>Ley  2095 (1)</t>
  </si>
  <si>
    <t>(1) Ley 2095 El encuadre legal se determinará una vez recibidos los antecedentes que dan origen a la contratación.</t>
  </si>
  <si>
    <t xml:space="preserve">Carpetas y carátulas  </t>
  </si>
  <si>
    <t xml:space="preserve">Compra de toner  </t>
  </si>
  <si>
    <t xml:space="preserve"> Solicitud Centro de Formación Judicial</t>
  </si>
  <si>
    <t>Repuestos y accesorios. Solicitud CFJ</t>
  </si>
  <si>
    <t>Cumplimiento ley 962: escaleras, rampas, puertas</t>
  </si>
  <si>
    <t>Varios</t>
  </si>
  <si>
    <t>a determinar  (3)</t>
  </si>
  <si>
    <t>Serv. Prof. Técnicos y operativos</t>
  </si>
  <si>
    <t>Productos Farmaceúticos y medicinales</t>
  </si>
  <si>
    <t>Botiquines</t>
  </si>
  <si>
    <t>Otros NEP</t>
  </si>
  <si>
    <t>Tabiquería placas de yeso etc.</t>
  </si>
  <si>
    <t xml:space="preserve">Pedido Centro de Formación Judicial </t>
  </si>
  <si>
    <t xml:space="preserve">Solicitud del CPE </t>
  </si>
  <si>
    <t>Equipo sanitario y de laboratorio</t>
  </si>
  <si>
    <t>Equipo médico forense</t>
  </si>
  <si>
    <t xml:space="preserve">Equipo de comunicación </t>
  </si>
  <si>
    <t>Hardware DGIO</t>
  </si>
  <si>
    <t>Solicitud CPE</t>
  </si>
  <si>
    <t>Equipamiento espacios comunes</t>
  </si>
  <si>
    <t>Suscripciones año 2014 para biblioteca</t>
  </si>
  <si>
    <t>Material Bibliográfico 2014</t>
  </si>
  <si>
    <t>Actualización software biblioteca</t>
  </si>
  <si>
    <t>Grupo electrógeno</t>
  </si>
  <si>
    <t>Nota DSGyOM  S/N</t>
  </si>
  <si>
    <t>Nota DCC S/N</t>
  </si>
  <si>
    <t>Nota CPE S/N</t>
  </si>
  <si>
    <t>Nota DSGyOM S/N</t>
  </si>
  <si>
    <t xml:space="preserve">Nota DGIO S/N </t>
  </si>
  <si>
    <t>Nota S de I  S/N</t>
  </si>
  <si>
    <t>Nota DMF S/N</t>
  </si>
  <si>
    <t>Estim DAIP S/N</t>
  </si>
  <si>
    <t>Saneamiento eléctrico Roque Saenz Peña 636</t>
  </si>
  <si>
    <t xml:space="preserve">Material bibliográfico especializado Solicitud CPE </t>
  </si>
  <si>
    <t>Obras de Arte</t>
  </si>
  <si>
    <t xml:space="preserve">Solicitud CPE </t>
  </si>
  <si>
    <t>Otros Alquileres No Especificados</t>
  </si>
  <si>
    <t>Producción y edición de videos institucionales</t>
  </si>
  <si>
    <t>Mantenimiento y reparación de Vehículos</t>
  </si>
  <si>
    <t xml:space="preserve">Obra en edificio Beazley 3860- </t>
  </si>
  <si>
    <t>Obra en edificio Bolivar 177</t>
  </si>
  <si>
    <t>Muebles Bolivar  y Beazley</t>
  </si>
  <si>
    <t>Software Tablero de control de Gestión Presupuestaria</t>
  </si>
  <si>
    <t>Software Antivirus</t>
  </si>
  <si>
    <t>Licencias Autocad 2014</t>
  </si>
  <si>
    <t>Software Contable Tesorería Tango</t>
  </si>
  <si>
    <t>Software Estadistica SPSS</t>
  </si>
  <si>
    <t>Mant. Y Reparación de Vehículos</t>
  </si>
  <si>
    <t>Desarrollo de Aplicaciones Tabletas</t>
  </si>
  <si>
    <t>Desarrollo e implementación de Tecnología</t>
  </si>
  <si>
    <t>Servidores Blade y Storage</t>
  </si>
  <si>
    <t>Equipos AIO</t>
  </si>
  <si>
    <t>Plotter</t>
  </si>
  <si>
    <t>Equipos para Diseñadores Gráficos</t>
  </si>
  <si>
    <t>Seguridad Informática</t>
  </si>
  <si>
    <t xml:space="preserve">Digitalización Archivo Judicial </t>
  </si>
  <si>
    <t>Mantenimiento de Aplicativo Página Web</t>
  </si>
  <si>
    <t>Software de Metodología de Desarrollo</t>
  </si>
  <si>
    <t>Alquiler y Mantenimiento de Impresoras Departamentales</t>
  </si>
  <si>
    <t>Herramientas y Equipos de Medición</t>
  </si>
  <si>
    <t>Solución Fax Server</t>
  </si>
  <si>
    <t>Señalética Bolivar  y  Beazley</t>
  </si>
  <si>
    <t>X</t>
  </si>
  <si>
    <t>Mejora Climatización Roque Sáenz Peña 636</t>
  </si>
  <si>
    <t>Control de incendio  centro de cómputos</t>
  </si>
  <si>
    <t>Descarga a tierra de todas las Sedes</t>
  </si>
  <si>
    <t>Servicios de Consultoría</t>
  </si>
  <si>
    <t>Alquiler de Equipos de Computación</t>
  </si>
  <si>
    <t>Capacitación</t>
  </si>
  <si>
    <t>Capacitación Sec. De Innovación</t>
  </si>
  <si>
    <t>Obra en edificio Tacuarí 138</t>
  </si>
  <si>
    <t>Equipos de aire acondicionado  PB al 6º piso JA Roca 516</t>
  </si>
  <si>
    <t>Estudios, Investigaciones y Proyectos de Factibilidad</t>
  </si>
  <si>
    <t>Estudios y Proyectos</t>
  </si>
  <si>
    <t>Nota Sec. Coor Pol Jud</t>
  </si>
  <si>
    <t>Solicitud Sec- de Coordinación de Políticas Judiciales</t>
  </si>
  <si>
    <t>Servicios de Ceremonial</t>
  </si>
  <si>
    <t>Acceso a la Justicia  Feria del Libro 2014</t>
  </si>
  <si>
    <t>Servicios varios de Consultoría</t>
  </si>
  <si>
    <t>Programa de Implementación de Juicio por Jurado</t>
  </si>
  <si>
    <t>Programa Implementación de Política Penitenciaria</t>
  </si>
  <si>
    <t>Programa de Implementación de Justicia Penal Juvenil</t>
  </si>
  <si>
    <t>Programa de Implementación de Justicia Vecinal</t>
  </si>
  <si>
    <t>Bibliografía Justicia Penal Juvenil</t>
  </si>
  <si>
    <t>Software Estadística Acceso a la Justicia</t>
  </si>
  <si>
    <t>Nota  CFJ Nº</t>
  </si>
  <si>
    <t xml:space="preserve">Nota  CFJ Nº </t>
  </si>
  <si>
    <t xml:space="preserve">Nota DAAJ </t>
  </si>
  <si>
    <t>Software Dpto. de Informática Forense</t>
  </si>
  <si>
    <t>Licencias Software Dpto. de Informática Forense</t>
  </si>
  <si>
    <t>Hardware Dpto. de Informática Forense</t>
  </si>
  <si>
    <t>Publicaciones</t>
  </si>
  <si>
    <t>Capacitación Dpto. de Informática Forense</t>
  </si>
  <si>
    <t>Servicios de Vigilancia</t>
  </si>
  <si>
    <t>Memo 018/13 Dir. Seg.</t>
  </si>
  <si>
    <t>Cuota Anual Instituto Argentino de Seguridad</t>
  </si>
  <si>
    <t xml:space="preserve">Seguridad e Higiene </t>
  </si>
  <si>
    <t>Capacitacitación Dirección de Seguridad</t>
  </si>
  <si>
    <t>Adquisición de Monitores CCTV LCD 32</t>
  </si>
  <si>
    <t>Adquisición Mantenerdores Sist. De Incendio</t>
  </si>
  <si>
    <t>Equipos y Cableado de Enlace Interedif.  implem. Ctro. Monit.</t>
  </si>
  <si>
    <t>Sistemas de Comunicación de emergencia en edif.</t>
  </si>
  <si>
    <t>Elementos Complementarios de Emergencias</t>
  </si>
  <si>
    <t>Elementos de Medición, Herreamientas</t>
  </si>
  <si>
    <t>Productos de artes gráficas solicitud Ctro de Planifi.  Estrat.</t>
  </si>
  <si>
    <t>Alquiler de Eq de sonido, pantallas, traducciones , etc.</t>
  </si>
  <si>
    <t>Capacitación Ctro. De Planif. Estratégica</t>
  </si>
  <si>
    <t>Artísticos, Culturales y Recreativos</t>
  </si>
  <si>
    <t>Material para eventos</t>
  </si>
  <si>
    <t>Plan de compras 2014</t>
  </si>
  <si>
    <t>Seguro de RC, cristales, robo y automotor.</t>
  </si>
  <si>
    <t>Insumos Sanitarios</t>
  </si>
  <si>
    <t>Elementos de Limpieza</t>
  </si>
  <si>
    <t xml:space="preserve">Servicio de control de plagas e higiene ambiental </t>
  </si>
  <si>
    <t>Suscripciones año 2015 para oficinas y fueros</t>
  </si>
  <si>
    <t xml:space="preserve">Adq. y Mant. Dispensers agua de red </t>
  </si>
  <si>
    <t>Nota DCC</t>
  </si>
  <si>
    <t xml:space="preserve">Mantenim. Dispenser y provisión botellones </t>
  </si>
  <si>
    <t>Mantenimiento Redes de Incendio</t>
  </si>
  <si>
    <t>Capacitación DGIO</t>
  </si>
  <si>
    <t>Nota DGIO</t>
  </si>
  <si>
    <t>Software DGIO</t>
  </si>
  <si>
    <t xml:space="preserve">Libros, revistas y códigos, suscripción vivienda  DSGyOM  </t>
  </si>
  <si>
    <t>Libros, revistas y códigos, suscripción vivienda  DGIO</t>
  </si>
  <si>
    <t>Com. De Fortalez</t>
  </si>
  <si>
    <t>Programas Com.de Fortalecimiento</t>
  </si>
  <si>
    <t>Publiuc. De Com. De Fortalecimiento</t>
  </si>
  <si>
    <t>Convenios Com. De Fortalecimiento</t>
  </si>
  <si>
    <t>Com. De Fortalecimiento  Feria del Libro</t>
  </si>
  <si>
    <t>Alquileres y Derechos</t>
  </si>
  <si>
    <t>Justicia, Cultura y Artes</t>
  </si>
  <si>
    <t>Construcciones</t>
  </si>
  <si>
    <t xml:space="preserve">MEMO DGIyO </t>
  </si>
  <si>
    <t>Suscripciones Dpto. de Prensa</t>
  </si>
  <si>
    <t>Capacitación Dpto. de Prensa</t>
  </si>
  <si>
    <t>Nota Dpto. de Prensa</t>
  </si>
  <si>
    <t>Mantenimiento Ascensores  Julio a Dic. 2014</t>
  </si>
  <si>
    <t>Mantenimiento Payrroll</t>
  </si>
  <si>
    <t>Nota DPyAC</t>
  </si>
  <si>
    <t>Utiles de Oficina</t>
  </si>
  <si>
    <t>Servicios de Acceso a Internet</t>
  </si>
  <si>
    <t>Accesos a Internet periodo Agosto-Dic 2014</t>
  </si>
  <si>
    <t>Servicios de Enlaces Principales MPLS (Oct-Dic 2014)</t>
  </si>
  <si>
    <t>Servicios de Enlaces Complementarios (Oct-Dic 2014)</t>
  </si>
  <si>
    <t>Ceremonial CFJ</t>
  </si>
  <si>
    <t>Nota CFJ</t>
  </si>
  <si>
    <t>Ceremonial SAAJ</t>
  </si>
  <si>
    <t>Nota SAAJ</t>
  </si>
  <si>
    <t>(X)  Obras Condicionales a la continuidad de Ciudad Judicial</t>
  </si>
  <si>
    <t xml:space="preserve"> Desarrollo de Juegos Didácticos</t>
  </si>
  <si>
    <t>Nota Sec. De Planif.</t>
  </si>
  <si>
    <t>Impresiones Sec. De Planificación</t>
  </si>
  <si>
    <t>Cartuchos Orig. Impresora color</t>
  </si>
  <si>
    <t>Puesta a Pto. Sist. Climat. Av.de Mayo 654</t>
  </si>
  <si>
    <t>Capacitac. Sec. Coord. Polit. Judic.</t>
  </si>
  <si>
    <t>Seg. Incendio Edif., Seg. Técn. Notebooks, AIO y Autoel.</t>
  </si>
  <si>
    <t>Eq. Educacional CFJ</t>
  </si>
  <si>
    <t>Equipamiento para Salon Plenario</t>
  </si>
  <si>
    <t>Equipamiento para Aulas CFJ</t>
  </si>
  <si>
    <t>Cableado Estructural de Datos</t>
  </si>
  <si>
    <t>Fachada J A Roca</t>
  </si>
  <si>
    <t>Servicio de Seguridad Privada</t>
  </si>
  <si>
    <t>Mantenimiento Net App</t>
  </si>
  <si>
    <t>Equipamiento Sala de Audiencias</t>
  </si>
  <si>
    <t>(3) A determinar significa que la fecha de inicio del proceso de contratación licitario dependerá de cuando se efectúe la solicitud.</t>
  </si>
  <si>
    <t>ANEXO I</t>
  </si>
  <si>
    <t>RES. CM N°  2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</si>
</sst>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.00"/>
    <numFmt numFmtId="173" formatCode="&quot;$&quot;#,##0.00"/>
    <numFmt numFmtId="174" formatCode="&quot;$&quot;#,##0.00;[Red]&quot;$&quot;#,##0.00"/>
    <numFmt numFmtId="175" formatCode="[$-2C0A]dddd\,\ dd&quot; de &quot;mmmm&quot; de &quot;yyyy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1">
    <xf numFmtId="0" fontId="0" fillId="0" borderId="0" xfId="0" applyAlignment="1">
      <alignment/>
    </xf>
    <xf numFmtId="3" fontId="0" fillId="32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32" borderId="10" xfId="0" applyFont="1" applyFill="1" applyBorder="1" applyAlignment="1" applyProtection="1">
      <alignment horizontal="left" wrapText="1"/>
      <protection/>
    </xf>
    <xf numFmtId="44" fontId="2" fillId="0" borderId="10" xfId="50" applyFont="1" applyFill="1" applyBorder="1" applyAlignment="1" applyProtection="1">
      <alignment horizontal="left" wrapText="1"/>
      <protection/>
    </xf>
    <xf numFmtId="44" fontId="2" fillId="33" borderId="10" xfId="50" applyFont="1" applyFill="1" applyBorder="1" applyAlignment="1" applyProtection="1">
      <alignment horizontal="left" wrapText="1"/>
      <protection/>
    </xf>
    <xf numFmtId="1" fontId="2" fillId="33" borderId="10" xfId="0" applyNumberFormat="1" applyFont="1" applyFill="1" applyBorder="1" applyAlignment="1" applyProtection="1">
      <alignment horizontal="left" wrapText="1"/>
      <protection/>
    </xf>
    <xf numFmtId="1" fontId="2" fillId="0" borderId="10" xfId="0" applyNumberFormat="1" applyFont="1" applyFill="1" applyBorder="1" applyAlignment="1" applyProtection="1">
      <alignment horizontal="left" wrapText="1"/>
      <protection/>
    </xf>
    <xf numFmtId="3" fontId="2" fillId="34" borderId="10" xfId="0" applyNumberFormat="1" applyFont="1" applyFill="1" applyBorder="1" applyAlignment="1" applyProtection="1">
      <alignment horizontal="left" wrapText="1"/>
      <protection/>
    </xf>
    <xf numFmtId="3" fontId="0" fillId="0" borderId="10" xfId="0" applyNumberFormat="1" applyFont="1" applyFill="1" applyBorder="1" applyAlignment="1" applyProtection="1">
      <alignment horizontal="left" wrapText="1"/>
      <protection/>
    </xf>
    <xf numFmtId="3" fontId="0" fillId="34" borderId="10" xfId="0" applyNumberFormat="1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left" wrapText="1"/>
      <protection/>
    </xf>
    <xf numFmtId="1" fontId="0" fillId="0" borderId="10" xfId="50" applyNumberFormat="1" applyFont="1" applyFill="1" applyBorder="1" applyAlignment="1" applyProtection="1">
      <alignment horizontal="left" wrapText="1"/>
      <protection/>
    </xf>
    <xf numFmtId="3" fontId="2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Fill="1" applyBorder="1" applyAlignment="1" applyProtection="1">
      <alignment horizontal="left" wrapText="1"/>
      <protection/>
    </xf>
    <xf numFmtId="1" fontId="0" fillId="0" borderId="0" xfId="0" applyNumberFormat="1" applyFont="1" applyFill="1" applyBorder="1" applyAlignment="1" applyProtection="1">
      <alignment horizontal="left" wrapText="1"/>
      <protection/>
    </xf>
    <xf numFmtId="1" fontId="2" fillId="32" borderId="10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44" fontId="2" fillId="32" borderId="10" xfId="50" applyFont="1" applyFill="1" applyBorder="1" applyAlignment="1" applyProtection="1">
      <alignment horizontal="left" wrapText="1"/>
      <protection/>
    </xf>
    <xf numFmtId="1" fontId="2" fillId="35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left"/>
    </xf>
    <xf numFmtId="0" fontId="2" fillId="0" borderId="11" xfId="0" applyNumberFormat="1" applyFont="1" applyFill="1" applyBorder="1" applyAlignment="1" applyProtection="1">
      <alignment horizontal="left" textRotation="90"/>
      <protection/>
    </xf>
    <xf numFmtId="0" fontId="2" fillId="0" borderId="10" xfId="0" applyNumberFormat="1" applyFont="1" applyFill="1" applyBorder="1" applyAlignment="1" applyProtection="1">
      <alignment horizontal="left" textRotation="90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172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172" fontId="2" fillId="33" borderId="10" xfId="0" applyNumberFormat="1" applyFont="1" applyFill="1" applyBorder="1" applyAlignment="1" applyProtection="1">
      <alignment horizontal="left"/>
      <protection/>
    </xf>
    <xf numFmtId="3" fontId="0" fillId="33" borderId="10" xfId="0" applyNumberFormat="1" applyFill="1" applyBorder="1" applyAlignment="1" applyProtection="1">
      <alignment horizontal="left"/>
      <protection/>
    </xf>
    <xf numFmtId="3" fontId="0" fillId="33" borderId="14" xfId="0" applyNumberFormat="1" applyFill="1" applyBorder="1" applyAlignment="1" applyProtection="1">
      <alignment horizontal="left"/>
      <protection/>
    </xf>
    <xf numFmtId="0" fontId="2" fillId="35" borderId="13" xfId="0" applyNumberFormat="1" applyFont="1" applyFill="1" applyBorder="1" applyAlignment="1" applyProtection="1">
      <alignment horizontal="left"/>
      <protection/>
    </xf>
    <xf numFmtId="0" fontId="3" fillId="35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 horizontal="left"/>
      <protection/>
    </xf>
    <xf numFmtId="3" fontId="2" fillId="35" borderId="10" xfId="48" applyNumberFormat="1" applyFont="1" applyFill="1" applyBorder="1" applyAlignment="1" applyProtection="1">
      <alignment horizontal="left"/>
      <protection/>
    </xf>
    <xf numFmtId="3" fontId="2" fillId="35" borderId="10" xfId="48" applyNumberFormat="1" applyFont="1" applyFill="1" applyBorder="1" applyAlignment="1" applyProtection="1">
      <alignment horizontal="left" wrapText="1"/>
      <protection/>
    </xf>
    <xf numFmtId="172" fontId="2" fillId="35" borderId="10" xfId="48" applyNumberFormat="1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left"/>
      <protection/>
    </xf>
    <xf numFmtId="3" fontId="0" fillId="35" borderId="14" xfId="0" applyNumberFormat="1" applyFill="1" applyBorder="1" applyAlignment="1" applyProtection="1">
      <alignment horizontal="left"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48" applyNumberFormat="1" applyFont="1" applyFill="1" applyBorder="1" applyAlignment="1" applyProtection="1">
      <alignment horizontal="left"/>
      <protection/>
    </xf>
    <xf numFmtId="3" fontId="2" fillId="33" borderId="10" xfId="48" applyNumberFormat="1" applyFont="1" applyFill="1" applyBorder="1" applyAlignment="1" applyProtection="1">
      <alignment horizontal="left" wrapText="1"/>
      <protection/>
    </xf>
    <xf numFmtId="172" fontId="2" fillId="33" borderId="10" xfId="48" applyNumberFormat="1" applyFont="1" applyFill="1" applyBorder="1" applyAlignment="1" applyProtection="1">
      <alignment horizontal="left"/>
      <protection/>
    </xf>
    <xf numFmtId="172" fontId="4" fillId="33" borderId="10" xfId="48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172" fontId="0" fillId="0" borderId="0" xfId="0" applyNumberFormat="1" applyFill="1" applyAlignment="1">
      <alignment horizontal="left"/>
    </xf>
    <xf numFmtId="3" fontId="0" fillId="34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wrapText="1"/>
      <protection/>
    </xf>
    <xf numFmtId="172" fontId="0" fillId="0" borderId="0" xfId="0" applyNumberFormat="1" applyFont="1" applyBorder="1" applyAlignment="1" applyProtection="1">
      <alignment horizontal="left"/>
      <protection/>
    </xf>
    <xf numFmtId="172" fontId="2" fillId="34" borderId="10" xfId="48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Fill="1" applyBorder="1" applyAlignment="1" applyProtection="1">
      <alignment horizontal="left"/>
      <protection/>
    </xf>
    <xf numFmtId="172" fontId="0" fillId="0" borderId="10" xfId="0" applyNumberFormat="1" applyFont="1" applyFill="1" applyBorder="1" applyAlignment="1" applyProtection="1">
      <alignment horizontal="left"/>
      <protection/>
    </xf>
    <xf numFmtId="172" fontId="0" fillId="0" borderId="10" xfId="48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 horizontal="lef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172" fontId="2" fillId="0" borderId="10" xfId="0" applyNumberFormat="1" applyFont="1" applyFill="1" applyBorder="1" applyAlignment="1" applyProtection="1">
      <alignment horizontal="left"/>
      <protection/>
    </xf>
    <xf numFmtId="172" fontId="2" fillId="0" borderId="10" xfId="48" applyNumberFormat="1" applyFont="1" applyFill="1" applyBorder="1" applyAlignment="1" applyProtection="1">
      <alignment horizontal="left"/>
      <protection/>
    </xf>
    <xf numFmtId="172" fontId="2" fillId="0" borderId="0" xfId="4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2" fontId="0" fillId="0" borderId="0" xfId="48" applyNumberFormat="1" applyFont="1" applyFill="1" applyBorder="1" applyAlignment="1" applyProtection="1">
      <alignment horizontal="left"/>
      <protection/>
    </xf>
    <xf numFmtId="3" fontId="0" fillId="32" borderId="10" xfId="0" applyNumberFormat="1" applyFont="1" applyFill="1" applyBorder="1" applyAlignment="1" applyProtection="1">
      <alignment horizontal="left"/>
      <protection/>
    </xf>
    <xf numFmtId="3" fontId="0" fillId="32" borderId="14" xfId="0" applyNumberFormat="1" applyFont="1" applyFill="1" applyBorder="1" applyAlignment="1" applyProtection="1">
      <alignment horizontal="left"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172" fontId="2" fillId="34" borderId="0" xfId="48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32" borderId="13" xfId="0" applyNumberFormat="1" applyFont="1" applyFill="1" applyBorder="1" applyAlignment="1" applyProtection="1">
      <alignment horizontal="left"/>
      <protection/>
    </xf>
    <xf numFmtId="0" fontId="2" fillId="32" borderId="10" xfId="0" applyNumberFormat="1" applyFont="1" applyFill="1" applyBorder="1" applyAlignment="1" applyProtection="1">
      <alignment horizontal="left"/>
      <protection/>
    </xf>
    <xf numFmtId="172" fontId="0" fillId="32" borderId="10" xfId="48" applyNumberFormat="1" applyFont="1" applyFill="1" applyBorder="1" applyAlignment="1" applyProtection="1">
      <alignment horizontal="left"/>
      <protection/>
    </xf>
    <xf numFmtId="0" fontId="0" fillId="32" borderId="15" xfId="0" applyFont="1" applyFill="1" applyBorder="1" applyAlignment="1" applyProtection="1">
      <alignment horizontal="left"/>
      <protection/>
    </xf>
    <xf numFmtId="172" fontId="4" fillId="33" borderId="10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left" wrapText="1"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3" fontId="0" fillId="0" borderId="14" xfId="0" applyNumberForma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3" fontId="0" fillId="0" borderId="14" xfId="0" applyNumberFormat="1" applyBorder="1" applyAlignment="1" applyProtection="1">
      <alignment horizontal="left"/>
      <protection/>
    </xf>
    <xf numFmtId="172" fontId="0" fillId="34" borderId="10" xfId="48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172" fontId="0" fillId="0" borderId="10" xfId="0" applyNumberFormat="1" applyFont="1" applyBorder="1" applyAlignment="1" applyProtection="1">
      <alignment horizontal="left"/>
      <protection/>
    </xf>
    <xf numFmtId="172" fontId="0" fillId="0" borderId="0" xfId="0" applyNumberFormat="1" applyFont="1" applyFill="1" applyBorder="1" applyAlignment="1" applyProtection="1">
      <alignment horizontal="left"/>
      <protection/>
    </xf>
    <xf numFmtId="3" fontId="2" fillId="35" borderId="10" xfId="0" applyNumberFormat="1" applyFont="1" applyFill="1" applyBorder="1" applyAlignment="1" applyProtection="1">
      <alignment horizontal="left"/>
      <protection/>
    </xf>
    <xf numFmtId="3" fontId="2" fillId="35" borderId="10" xfId="0" applyNumberFormat="1" applyFont="1" applyFill="1" applyBorder="1" applyAlignment="1" applyProtection="1">
      <alignment horizontal="left" wrapText="1"/>
      <protection/>
    </xf>
    <xf numFmtId="172" fontId="2" fillId="35" borderId="10" xfId="0" applyNumberFormat="1" applyFont="1" applyFill="1" applyBorder="1" applyAlignment="1" applyProtection="1">
      <alignment horizontal="left"/>
      <protection/>
    </xf>
    <xf numFmtId="3" fontId="2" fillId="32" borderId="10" xfId="0" applyNumberFormat="1" applyFont="1" applyFill="1" applyBorder="1" applyAlignment="1" applyProtection="1">
      <alignment horizontal="left"/>
      <protection/>
    </xf>
    <xf numFmtId="172" fontId="2" fillId="32" borderId="10" xfId="0" applyNumberFormat="1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3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left"/>
      <protection/>
    </xf>
    <xf numFmtId="3" fontId="5" fillId="33" borderId="14" xfId="0" applyNumberFormat="1" applyFont="1" applyFill="1" applyBorder="1" applyAlignment="1" applyProtection="1">
      <alignment horizontal="left"/>
      <protection/>
    </xf>
    <xf numFmtId="17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172" fontId="0" fillId="34" borderId="16" xfId="48" applyNumberFormat="1" applyFont="1" applyFill="1" applyBorder="1" applyAlignment="1" applyProtection="1">
      <alignment horizontal="left"/>
      <protection/>
    </xf>
    <xf numFmtId="172" fontId="2" fillId="34" borderId="16" xfId="48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3" fontId="0" fillId="35" borderId="10" xfId="0" applyNumberFormat="1" applyFont="1" applyFill="1" applyBorder="1" applyAlignment="1" applyProtection="1">
      <alignment horizontal="left"/>
      <protection/>
    </xf>
    <xf numFmtId="3" fontId="0" fillId="33" borderId="10" xfId="0" applyNumberFormat="1" applyFont="1" applyFill="1" applyBorder="1" applyAlignment="1" applyProtection="1">
      <alignment horizontal="left" wrapText="1"/>
      <protection/>
    </xf>
    <xf numFmtId="3" fontId="0" fillId="33" borderId="14" xfId="0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3" borderId="10" xfId="0" applyNumberFormat="1" applyFont="1" applyFill="1" applyBorder="1" applyAlignment="1" applyProtection="1">
      <alignment horizontal="left"/>
      <protection/>
    </xf>
    <xf numFmtId="172" fontId="0" fillId="0" borderId="15" xfId="48" applyNumberFormat="1" applyFont="1" applyFill="1" applyBorder="1" applyAlignment="1" applyProtection="1">
      <alignment horizontal="left"/>
      <protection/>
    </xf>
    <xf numFmtId="172" fontId="2" fillId="33" borderId="15" xfId="0" applyNumberFormat="1" applyFont="1" applyFill="1" applyBorder="1" applyAlignment="1" applyProtection="1">
      <alignment horizontal="left"/>
      <protection/>
    </xf>
    <xf numFmtId="172" fontId="2" fillId="33" borderId="15" xfId="48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3" fontId="2" fillId="33" borderId="14" xfId="0" applyNumberFormat="1" applyFont="1" applyFill="1" applyBorder="1" applyAlignment="1" applyProtection="1">
      <alignment horizontal="left"/>
      <protection/>
    </xf>
    <xf numFmtId="172" fontId="2" fillId="34" borderId="15" xfId="48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3" fontId="2" fillId="0" borderId="14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left"/>
    </xf>
    <xf numFmtId="172" fontId="2" fillId="0" borderId="12" xfId="0" applyNumberFormat="1" applyFont="1" applyFill="1" applyBorder="1" applyAlignment="1" applyProtection="1">
      <alignment horizontal="right" wrapText="1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5" borderId="10" xfId="48" applyNumberFormat="1" applyFont="1" applyFill="1" applyBorder="1" applyAlignment="1" applyProtection="1">
      <alignment horizontal="right"/>
      <protection/>
    </xf>
    <xf numFmtId="172" fontId="2" fillId="33" borderId="10" xfId="48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172" fontId="0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0" fillId="32" borderId="10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0" fillId="0" borderId="10" xfId="48" applyNumberFormat="1" applyFont="1" applyFill="1" applyBorder="1" applyAlignment="1" applyProtection="1">
      <alignment horizontal="right"/>
      <protection/>
    </xf>
    <xf numFmtId="172" fontId="0" fillId="33" borderId="1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172" fontId="2" fillId="0" borderId="15" xfId="48" applyNumberFormat="1" applyFont="1" applyFill="1" applyBorder="1" applyAlignment="1" applyProtection="1">
      <alignment horizontal="left"/>
      <protection/>
    </xf>
    <xf numFmtId="172" fontId="2" fillId="34" borderId="10" xfId="48" applyNumberFormat="1" applyFont="1" applyFill="1" applyBorder="1" applyAlignment="1" applyProtection="1">
      <alignment horizontal="right"/>
      <protection/>
    </xf>
    <xf numFmtId="172" fontId="2" fillId="0" borderId="10" xfId="48" applyNumberFormat="1" applyFont="1" applyFill="1" applyBorder="1" applyAlignment="1" applyProtection="1">
      <alignment horizontal="right"/>
      <protection/>
    </xf>
    <xf numFmtId="172" fontId="2" fillId="32" borderId="10" xfId="48" applyNumberFormat="1" applyFont="1" applyFill="1" applyBorder="1" applyAlignment="1" applyProtection="1">
      <alignment horizontal="right"/>
      <protection/>
    </xf>
    <xf numFmtId="172" fontId="0" fillId="34" borderId="10" xfId="48" applyNumberFormat="1" applyFont="1" applyFill="1" applyBorder="1" applyAlignment="1" applyProtection="1">
      <alignment horizontal="right"/>
      <protection/>
    </xf>
    <xf numFmtId="172" fontId="0" fillId="0" borderId="10" xfId="0" applyNumberFormat="1" applyFont="1" applyBorder="1" applyAlignment="1" applyProtection="1">
      <alignment horizontal="right"/>
      <protection/>
    </xf>
    <xf numFmtId="172" fontId="2" fillId="32" borderId="10" xfId="0" applyNumberFormat="1" applyFont="1" applyFill="1" applyBorder="1" applyAlignment="1" applyProtection="1">
      <alignment horizontal="right"/>
      <protection/>
    </xf>
    <xf numFmtId="49" fontId="0" fillId="0" borderId="10" xfId="48" applyNumberFormat="1" applyFont="1" applyFill="1" applyBorder="1" applyAlignment="1" applyProtection="1">
      <alignment horizontal="right"/>
      <protection/>
    </xf>
    <xf numFmtId="172" fontId="0" fillId="34" borderId="16" xfId="48" applyNumberFormat="1" applyFont="1" applyFill="1" applyBorder="1" applyAlignment="1" applyProtection="1">
      <alignment horizontal="right"/>
      <protection/>
    </xf>
    <xf numFmtId="172" fontId="2" fillId="34" borderId="16" xfId="48" applyNumberFormat="1" applyFont="1" applyFill="1" applyBorder="1" applyAlignment="1" applyProtection="1">
      <alignment horizontal="right"/>
      <protection/>
    </xf>
    <xf numFmtId="172" fontId="2" fillId="10" borderId="10" xfId="48" applyNumberFormat="1" applyFont="1" applyFill="1" applyBorder="1" applyAlignment="1" applyProtection="1">
      <alignment horizontal="right"/>
      <protection/>
    </xf>
    <xf numFmtId="172" fontId="0" fillId="0" borderId="0" xfId="48" applyNumberFormat="1" applyFont="1" applyFill="1" applyBorder="1" applyAlignment="1" applyProtection="1">
      <alignment horizontal="right"/>
      <protection/>
    </xf>
    <xf numFmtId="3" fontId="2" fillId="32" borderId="10" xfId="0" applyNumberFormat="1" applyFont="1" applyFill="1" applyBorder="1" applyAlignment="1" applyProtection="1">
      <alignment horizontal="left" wrapText="1"/>
      <protection/>
    </xf>
    <xf numFmtId="172" fontId="4" fillId="32" borderId="10" xfId="0" applyNumberFormat="1" applyFont="1" applyFill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/>
      <protection/>
    </xf>
    <xf numFmtId="3" fontId="0" fillId="32" borderId="14" xfId="0" applyNumberFormat="1" applyFill="1" applyBorder="1" applyAlignment="1" applyProtection="1">
      <alignment horizontal="left"/>
      <protection/>
    </xf>
    <xf numFmtId="172" fontId="2" fillId="0" borderId="10" xfId="0" applyNumberFormat="1" applyFont="1" applyFill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/>
      <protection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 applyProtection="1">
      <alignment horizontal="left"/>
      <protection/>
    </xf>
    <xf numFmtId="3" fontId="5" fillId="32" borderId="14" xfId="0" applyNumberFormat="1" applyFont="1" applyFill="1" applyBorder="1" applyAlignment="1" applyProtection="1">
      <alignment horizontal="left"/>
      <protection/>
    </xf>
    <xf numFmtId="1" fontId="2" fillId="0" borderId="10" xfId="50" applyNumberFormat="1" applyFont="1" applyFill="1" applyBorder="1" applyAlignment="1" applyProtection="1">
      <alignment horizontal="left" wrapText="1"/>
      <protection/>
    </xf>
    <xf numFmtId="172" fontId="2" fillId="32" borderId="10" xfId="48" applyNumberFormat="1" applyFont="1" applyFill="1" applyBorder="1" applyAlignment="1" applyProtection="1">
      <alignment horizontal="left"/>
      <protection/>
    </xf>
    <xf numFmtId="172" fontId="0" fillId="32" borderId="10" xfId="0" applyNumberFormat="1" applyFont="1" applyFill="1" applyBorder="1" applyAlignment="1" applyProtection="1">
      <alignment horizontal="left"/>
      <protection/>
    </xf>
    <xf numFmtId="0" fontId="0" fillId="32" borderId="17" xfId="0" applyFont="1" applyFill="1" applyBorder="1" applyAlignment="1" applyProtection="1">
      <alignment horizontal="left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172" fontId="2" fillId="33" borderId="16" xfId="0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172" fontId="0" fillId="34" borderId="15" xfId="48" applyNumberFormat="1" applyFont="1" applyFill="1" applyBorder="1" applyAlignment="1" applyProtection="1">
      <alignment horizontal="left"/>
      <protection/>
    </xf>
    <xf numFmtId="172" fontId="0" fillId="0" borderId="12" xfId="0" applyNumberFormat="1" applyFont="1" applyFill="1" applyBorder="1" applyAlignment="1" applyProtection="1">
      <alignment horizontal="right" wrapText="1"/>
      <protection/>
    </xf>
    <xf numFmtId="172" fontId="0" fillId="35" borderId="10" xfId="48" applyNumberFormat="1" applyFont="1" applyFill="1" applyBorder="1" applyAlignment="1" applyProtection="1">
      <alignment horizontal="right"/>
      <protection/>
    </xf>
    <xf numFmtId="172" fontId="0" fillId="33" borderId="10" xfId="48" applyNumberFormat="1" applyFont="1" applyFill="1" applyBorder="1" applyAlignment="1" applyProtection="1">
      <alignment horizontal="right"/>
      <protection/>
    </xf>
    <xf numFmtId="172" fontId="0" fillId="34" borderId="10" xfId="0" applyNumberFormat="1" applyFont="1" applyFill="1" applyBorder="1" applyAlignment="1" applyProtection="1">
      <alignment horizontal="right"/>
      <protection/>
    </xf>
    <xf numFmtId="172" fontId="0" fillId="35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18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wrapText="1"/>
    </xf>
    <xf numFmtId="0" fontId="2" fillId="0" borderId="19" xfId="0" applyNumberFormat="1" applyFont="1" applyFill="1" applyBorder="1" applyAlignment="1" applyProtection="1">
      <alignment horizontal="left" textRotation="90"/>
      <protection/>
    </xf>
    <xf numFmtId="0" fontId="2" fillId="0" borderId="12" xfId="0" applyNumberFormat="1" applyFont="1" applyFill="1" applyBorder="1" applyAlignment="1" applyProtection="1">
      <alignment horizontal="left" textRotation="90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right" vertical="center" wrapText="1"/>
      <protection/>
    </xf>
    <xf numFmtId="17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" fontId="0" fillId="32" borderId="0" xfId="0" applyNumberFormat="1" applyFont="1" applyFill="1" applyBorder="1" applyAlignment="1" applyProtection="1">
      <alignment horizontal="left" wrapText="1"/>
      <protection/>
    </xf>
    <xf numFmtId="1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26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0" borderId="27" xfId="0" applyNumberFormat="1" applyFont="1" applyFill="1" applyBorder="1" applyAlignment="1" applyProtection="1">
      <alignment horizontal="left" textRotation="90"/>
      <protection/>
    </xf>
    <xf numFmtId="0" fontId="2" fillId="0" borderId="28" xfId="0" applyNumberFormat="1" applyFont="1" applyFill="1" applyBorder="1" applyAlignment="1" applyProtection="1">
      <alignment horizontal="left" textRotation="90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1"/>
  <sheetViews>
    <sheetView tabSelected="1" zoomScale="120" zoomScaleNormal="120" zoomScalePageLayoutView="0" workbookViewId="0" topLeftCell="A1">
      <selection activeCell="D6" sqref="D6"/>
    </sheetView>
  </sheetViews>
  <sheetFormatPr defaultColWidth="11.421875" defaultRowHeight="12.75"/>
  <cols>
    <col min="1" max="1" width="4.57421875" style="129" customWidth="1"/>
    <col min="2" max="3" width="4.8515625" style="129" customWidth="1"/>
    <col min="4" max="4" width="62.00390625" style="132" customWidth="1"/>
    <col min="5" max="5" width="15.421875" style="129" hidden="1" customWidth="1"/>
    <col min="6" max="11" width="0" style="129" hidden="1" customWidth="1"/>
    <col min="12" max="12" width="22.28125" style="132" customWidth="1"/>
    <col min="13" max="13" width="19.421875" style="146" bestFit="1" customWidth="1"/>
    <col min="14" max="14" width="20.421875" style="146" customWidth="1"/>
    <col min="15" max="15" width="16.57421875" style="133" hidden="1" customWidth="1"/>
    <col min="16" max="16" width="16.421875" style="133" hidden="1" customWidth="1"/>
    <col min="17" max="17" width="3.421875" style="133" hidden="1" customWidth="1"/>
    <col min="18" max="18" width="19.00390625" style="129" customWidth="1"/>
    <col min="19" max="19" width="15.421875" style="129" customWidth="1"/>
    <col min="20" max="20" width="16.7109375" style="129" customWidth="1"/>
    <col min="21" max="21" width="15.140625" style="129" bestFit="1" customWidth="1"/>
    <col min="22" max="16384" width="11.421875" style="129" customWidth="1"/>
  </cols>
  <sheetData>
    <row r="1" ht="14.25" customHeight="1">
      <c r="A1" s="182" t="s">
        <v>233</v>
      </c>
    </row>
    <row r="2" spans="1:19" ht="12.75" customHeight="1">
      <c r="A2" s="184" t="s">
        <v>232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23" customFormat="1" ht="41.25" customHeight="1" thickBot="1">
      <c r="A3" s="183" t="s">
        <v>39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19" s="23" customFormat="1" ht="24" customHeight="1">
      <c r="A4" s="209" t="s">
        <v>0</v>
      </c>
      <c r="B4" s="185" t="s">
        <v>1</v>
      </c>
      <c r="C4" s="24"/>
      <c r="D4" s="199" t="s">
        <v>176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19" s="23" customFormat="1" ht="32.25" customHeight="1">
      <c r="A5" s="210"/>
      <c r="B5" s="186"/>
      <c r="C5" s="25" t="s">
        <v>2</v>
      </c>
      <c r="D5" s="2" t="s">
        <v>38</v>
      </c>
      <c r="E5" s="206" t="s">
        <v>27</v>
      </c>
      <c r="F5" s="207"/>
      <c r="G5" s="207"/>
      <c r="H5" s="208"/>
      <c r="I5" s="193" t="s">
        <v>26</v>
      </c>
      <c r="J5" s="193" t="s">
        <v>28</v>
      </c>
      <c r="K5" s="193" t="s">
        <v>25</v>
      </c>
      <c r="L5" s="195" t="s">
        <v>47</v>
      </c>
      <c r="M5" s="191" t="s">
        <v>41</v>
      </c>
      <c r="N5" s="191" t="s">
        <v>40</v>
      </c>
      <c r="O5" s="189" t="s">
        <v>35</v>
      </c>
      <c r="P5" s="189" t="s">
        <v>37</v>
      </c>
      <c r="Q5" s="189" t="s">
        <v>36</v>
      </c>
      <c r="R5" s="187" t="s">
        <v>29</v>
      </c>
      <c r="S5" s="202" t="s">
        <v>42</v>
      </c>
    </row>
    <row r="6" spans="1:19" s="23" customFormat="1" ht="35.25" customHeight="1">
      <c r="A6" s="204" t="s">
        <v>3</v>
      </c>
      <c r="B6" s="205"/>
      <c r="C6" s="26" t="s">
        <v>4</v>
      </c>
      <c r="D6" s="4"/>
      <c r="E6" s="27" t="s">
        <v>5</v>
      </c>
      <c r="F6" s="27" t="s">
        <v>6</v>
      </c>
      <c r="G6" s="27" t="s">
        <v>7</v>
      </c>
      <c r="H6" s="27" t="s">
        <v>8</v>
      </c>
      <c r="I6" s="194"/>
      <c r="J6" s="194"/>
      <c r="K6" s="194"/>
      <c r="L6" s="196"/>
      <c r="M6" s="192"/>
      <c r="N6" s="192"/>
      <c r="O6" s="190"/>
      <c r="P6" s="190"/>
      <c r="Q6" s="190"/>
      <c r="R6" s="188"/>
      <c r="S6" s="203"/>
    </row>
    <row r="7" spans="1:19" s="23" customFormat="1" ht="13.5" customHeight="1">
      <c r="A7" s="29"/>
      <c r="B7" s="26"/>
      <c r="C7" s="26"/>
      <c r="D7" s="4"/>
      <c r="E7" s="27"/>
      <c r="F7" s="27"/>
      <c r="G7" s="27"/>
      <c r="H7" s="27"/>
      <c r="I7" s="28"/>
      <c r="J7" s="28"/>
      <c r="K7" s="28"/>
      <c r="L7" s="28"/>
      <c r="M7" s="176"/>
      <c r="N7" s="134"/>
      <c r="O7" s="30"/>
      <c r="P7" s="30"/>
      <c r="Q7" s="30"/>
      <c r="R7" s="31"/>
      <c r="S7" s="32"/>
    </row>
    <row r="8" spans="1:19" s="23" customFormat="1" ht="13.5" customHeight="1">
      <c r="A8" s="29" t="s">
        <v>4</v>
      </c>
      <c r="B8" s="26"/>
      <c r="C8" s="26" t="s">
        <v>4</v>
      </c>
      <c r="D8" s="3"/>
      <c r="E8" s="33" t="e">
        <f>#REF!+E9+E42+E128+#REF!</f>
        <v>#REF!</v>
      </c>
      <c r="F8" s="33" t="e">
        <f>#REF!+F9+F42+F128+#REF!</f>
        <v>#REF!</v>
      </c>
      <c r="G8" s="33" t="e">
        <f>#REF!+G9+G42+G128+#REF!</f>
        <v>#REF!</v>
      </c>
      <c r="H8" s="33" t="e">
        <f>#REF!+H9+H42+H128+#REF!</f>
        <v>#REF!</v>
      </c>
      <c r="I8" s="33" t="e">
        <f>#REF!+I9+I42+I128+#REF!</f>
        <v>#REF!</v>
      </c>
      <c r="J8" s="33" t="e">
        <f>#REF!+J9+J42+J128+#REF!</f>
        <v>#REF!</v>
      </c>
      <c r="K8" s="33" t="e">
        <f>#REF!+K9+K42+K128+#REF!</f>
        <v>#REF!</v>
      </c>
      <c r="L8" s="15"/>
      <c r="M8" s="144"/>
      <c r="N8" s="135"/>
      <c r="O8" s="34" t="e">
        <f>+O9+O42+O128</f>
        <v>#REF!</v>
      </c>
      <c r="P8" s="34"/>
      <c r="Q8" s="34"/>
      <c r="R8" s="35"/>
      <c r="S8" s="36"/>
    </row>
    <row r="9" spans="1:19" s="23" customFormat="1" ht="13.5" customHeight="1">
      <c r="A9" s="37">
        <v>2</v>
      </c>
      <c r="B9" s="38"/>
      <c r="C9" s="39">
        <v>2</v>
      </c>
      <c r="D9" s="20" t="s">
        <v>9</v>
      </c>
      <c r="E9" s="40" t="e">
        <f>#REF!+E10+E13+#REF!+E21+#REF!+#REF!+E24</f>
        <v>#REF!</v>
      </c>
      <c r="F9" s="40" t="e">
        <f>#REF!+F10+F13+#REF!+F21+#REF!+#REF!+F24</f>
        <v>#REF!</v>
      </c>
      <c r="G9" s="40" t="e">
        <f>#REF!+G10+G13+#REF!+G21+#REF!+#REF!+G24</f>
        <v>#REF!</v>
      </c>
      <c r="H9" s="40" t="e">
        <f>+E9+F9+G9</f>
        <v>#REF!</v>
      </c>
      <c r="I9" s="40" t="e">
        <f>#REF!+I10+I13+#REF!+I21+#REF!+#REF!+I24</f>
        <v>#REF!</v>
      </c>
      <c r="J9" s="40" t="e">
        <f>#REF!+J10+J13+#REF!+J21+#REF!+#REF!+J24</f>
        <v>#REF!</v>
      </c>
      <c r="K9" s="40" t="e">
        <f>#REF!+K10+K13+#REF!+K21+#REF!+#REF!+K24</f>
        <v>#REF!</v>
      </c>
      <c r="L9" s="41"/>
      <c r="M9" s="177"/>
      <c r="N9" s="136">
        <f>SUM(N10+N13+N21+N24)</f>
        <v>1951576</v>
      </c>
      <c r="O9" s="42" t="e">
        <f>+#REF!+O10+O13+O21+O24</f>
        <v>#REF!</v>
      </c>
      <c r="P9" s="42" t="e">
        <f>SUM(P10+P13+P21+P24)</f>
        <v>#REF!</v>
      </c>
      <c r="Q9" s="42" t="e">
        <f>+O9-P9</f>
        <v>#REF!</v>
      </c>
      <c r="R9" s="43"/>
      <c r="S9" s="44"/>
    </row>
    <row r="10" spans="1:20" s="23" customFormat="1" ht="13.5" customHeight="1">
      <c r="A10" s="45">
        <v>2</v>
      </c>
      <c r="B10" s="46">
        <v>2</v>
      </c>
      <c r="C10" s="46" t="s">
        <v>4</v>
      </c>
      <c r="D10" s="3" t="s">
        <v>10</v>
      </c>
      <c r="E10" s="47">
        <f aca="true" t="shared" si="0" ref="E10:K10">SUM(E11:E11)</f>
        <v>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47">
        <f t="shared" si="0"/>
        <v>0</v>
      </c>
      <c r="K10" s="47">
        <f t="shared" si="0"/>
        <v>32000</v>
      </c>
      <c r="L10" s="48"/>
      <c r="M10" s="178"/>
      <c r="N10" s="137">
        <f>SUM(N11)</f>
        <v>70000</v>
      </c>
      <c r="O10" s="50">
        <f>SUM(O11)</f>
        <v>20099</v>
      </c>
      <c r="P10" s="50">
        <f>SUM(P11)</f>
        <v>32000</v>
      </c>
      <c r="Q10" s="49">
        <f>+O10-P10</f>
        <v>-11901</v>
      </c>
      <c r="R10" s="51"/>
      <c r="S10" s="36"/>
      <c r="T10" s="52"/>
    </row>
    <row r="11" spans="1:19" s="23" customFormat="1" ht="13.5" customHeight="1">
      <c r="A11" s="29">
        <v>2</v>
      </c>
      <c r="B11" s="26">
        <v>2</v>
      </c>
      <c r="C11" s="26">
        <v>2</v>
      </c>
      <c r="D11" s="4" t="s">
        <v>30</v>
      </c>
      <c r="E11" s="53">
        <v>0</v>
      </c>
      <c r="F11" s="53">
        <v>0</v>
      </c>
      <c r="G11" s="53">
        <v>0</v>
      </c>
      <c r="H11" s="53">
        <f>+E11+F11+G11</f>
        <v>0</v>
      </c>
      <c r="I11" s="53">
        <v>0</v>
      </c>
      <c r="J11" s="53">
        <v>0</v>
      </c>
      <c r="K11" s="53">
        <v>32000</v>
      </c>
      <c r="L11" s="54"/>
      <c r="M11" s="138"/>
      <c r="N11" s="148">
        <f>SUM(M12:M12)</f>
        <v>70000</v>
      </c>
      <c r="O11" s="56">
        <v>20099</v>
      </c>
      <c r="P11" s="56">
        <f>+M11+L11+K11+J11</f>
        <v>32000</v>
      </c>
      <c r="Q11" s="56"/>
      <c r="R11" s="57"/>
      <c r="S11" s="58"/>
    </row>
    <row r="12" spans="1:19" s="23" customFormat="1" ht="13.5" customHeight="1">
      <c r="A12" s="59"/>
      <c r="B12" s="60"/>
      <c r="C12" s="60"/>
      <c r="D12" s="4" t="s">
        <v>30</v>
      </c>
      <c r="E12" s="61"/>
      <c r="F12" s="61"/>
      <c r="G12" s="61"/>
      <c r="H12" s="61"/>
      <c r="I12" s="61"/>
      <c r="J12" s="61"/>
      <c r="K12" s="61"/>
      <c r="L12" s="11" t="s">
        <v>91</v>
      </c>
      <c r="M12" s="139">
        <v>70000</v>
      </c>
      <c r="N12" s="143"/>
      <c r="O12" s="63"/>
      <c r="P12" s="63">
        <v>2000</v>
      </c>
      <c r="Q12" s="63"/>
      <c r="R12" s="64" t="s">
        <v>45</v>
      </c>
      <c r="S12" s="65" t="s">
        <v>57</v>
      </c>
    </row>
    <row r="13" spans="1:19" s="23" customFormat="1" ht="13.5" customHeight="1">
      <c r="A13" s="45">
        <v>2</v>
      </c>
      <c r="B13" s="46">
        <v>3</v>
      </c>
      <c r="C13" s="46" t="s">
        <v>4</v>
      </c>
      <c r="D13" s="3" t="s">
        <v>11</v>
      </c>
      <c r="E13" s="47">
        <f aca="true" t="shared" si="1" ref="E13:K13">SUM(E14:E18)</f>
        <v>95200</v>
      </c>
      <c r="F13" s="47">
        <f t="shared" si="1"/>
        <v>2800</v>
      </c>
      <c r="G13" s="47">
        <f t="shared" si="1"/>
        <v>5800</v>
      </c>
      <c r="H13" s="47">
        <f t="shared" si="1"/>
        <v>103800</v>
      </c>
      <c r="I13" s="47">
        <f t="shared" si="1"/>
        <v>135520</v>
      </c>
      <c r="J13" s="47">
        <f t="shared" si="1"/>
        <v>123200</v>
      </c>
      <c r="K13" s="47">
        <f t="shared" si="1"/>
        <v>212800</v>
      </c>
      <c r="L13" s="48"/>
      <c r="M13" s="178"/>
      <c r="N13" s="137">
        <f>SUM(N14,N17,N19)</f>
        <v>429974</v>
      </c>
      <c r="O13" s="50">
        <f>SUM(O14:O18)</f>
        <v>224251.25</v>
      </c>
      <c r="P13" s="50" t="e">
        <f>+P14+P17+#REF!</f>
        <v>#REF!</v>
      </c>
      <c r="Q13" s="49" t="e">
        <f>+O13-P13</f>
        <v>#REF!</v>
      </c>
      <c r="R13" s="51"/>
      <c r="S13" s="36"/>
    </row>
    <row r="14" spans="1:19" s="23" customFormat="1" ht="13.5" customHeight="1">
      <c r="A14" s="29">
        <v>2</v>
      </c>
      <c r="B14" s="26">
        <v>3</v>
      </c>
      <c r="C14" s="26">
        <v>1</v>
      </c>
      <c r="D14" s="4" t="s">
        <v>52</v>
      </c>
      <c r="E14" s="66">
        <v>95200</v>
      </c>
      <c r="F14" s="66">
        <v>2800</v>
      </c>
      <c r="G14" s="66">
        <v>2800</v>
      </c>
      <c r="H14" s="66">
        <f>+E14+F14+G14</f>
        <v>100800</v>
      </c>
      <c r="I14" s="66">
        <v>135520</v>
      </c>
      <c r="J14" s="66">
        <v>123200</v>
      </c>
      <c r="K14" s="66">
        <v>212800</v>
      </c>
      <c r="L14" s="67"/>
      <c r="M14" s="139"/>
      <c r="N14" s="149">
        <f>SUM(M15:M16)</f>
        <v>420974</v>
      </c>
      <c r="O14" s="70">
        <v>223483.25</v>
      </c>
      <c r="P14" s="69" t="e">
        <f>SUM(#REF!)</f>
        <v>#REF!</v>
      </c>
      <c r="Q14" s="69"/>
      <c r="R14" s="71"/>
      <c r="S14" s="58"/>
    </row>
    <row r="15" spans="1:19" s="23" customFormat="1" ht="13.5" customHeight="1">
      <c r="A15" s="59"/>
      <c r="B15" s="60"/>
      <c r="C15" s="60"/>
      <c r="D15" s="4" t="s">
        <v>54</v>
      </c>
      <c r="E15" s="61"/>
      <c r="F15" s="61"/>
      <c r="G15" s="61"/>
      <c r="H15" s="61"/>
      <c r="I15" s="61"/>
      <c r="J15" s="61"/>
      <c r="K15" s="61"/>
      <c r="L15" s="11" t="s">
        <v>152</v>
      </c>
      <c r="M15" s="139">
        <v>17274</v>
      </c>
      <c r="N15" s="143"/>
      <c r="O15" s="72"/>
      <c r="P15" s="63"/>
      <c r="Q15" s="63"/>
      <c r="R15" s="64" t="s">
        <v>65</v>
      </c>
      <c r="S15" s="65" t="s">
        <v>73</v>
      </c>
    </row>
    <row r="16" spans="1:19" s="23" customFormat="1" ht="13.5" customHeight="1">
      <c r="A16" s="59"/>
      <c r="B16" s="60"/>
      <c r="C16" s="60"/>
      <c r="D16" s="4" t="s">
        <v>67</v>
      </c>
      <c r="E16" s="73"/>
      <c r="F16" s="73"/>
      <c r="G16" s="73"/>
      <c r="H16" s="73"/>
      <c r="I16" s="73"/>
      <c r="J16" s="73"/>
      <c r="K16" s="73"/>
      <c r="L16" s="11" t="s">
        <v>92</v>
      </c>
      <c r="M16" s="139">
        <v>403700</v>
      </c>
      <c r="N16" s="143"/>
      <c r="O16" s="72"/>
      <c r="P16" s="63"/>
      <c r="Q16" s="63"/>
      <c r="R16" s="64" t="s">
        <v>45</v>
      </c>
      <c r="S16" s="74" t="s">
        <v>57</v>
      </c>
    </row>
    <row r="17" spans="1:19" s="23" customFormat="1" ht="15.75" customHeight="1">
      <c r="A17" s="29">
        <v>2</v>
      </c>
      <c r="B17" s="26">
        <v>3</v>
      </c>
      <c r="C17" s="26">
        <v>3</v>
      </c>
      <c r="D17" s="5" t="s">
        <v>31</v>
      </c>
      <c r="E17" s="75">
        <v>0</v>
      </c>
      <c r="F17" s="75">
        <v>0</v>
      </c>
      <c r="G17" s="75">
        <v>3000</v>
      </c>
      <c r="H17" s="75">
        <f>+E17+F17+G17</f>
        <v>3000</v>
      </c>
      <c r="I17" s="75">
        <v>0</v>
      </c>
      <c r="J17" s="75">
        <v>0</v>
      </c>
      <c r="K17" s="75">
        <v>0</v>
      </c>
      <c r="L17" s="67"/>
      <c r="M17" s="179"/>
      <c r="N17" s="148">
        <f>M18</f>
        <v>5000</v>
      </c>
      <c r="O17" s="76">
        <v>768</v>
      </c>
      <c r="P17" s="56">
        <f>+N17</f>
        <v>5000</v>
      </c>
      <c r="Q17" s="56"/>
      <c r="R17" s="77"/>
      <c r="S17" s="78"/>
    </row>
    <row r="18" spans="1:19" s="23" customFormat="1" ht="12.75" customHeight="1">
      <c r="A18" s="59"/>
      <c r="B18" s="60"/>
      <c r="C18" s="60"/>
      <c r="D18" s="4" t="s">
        <v>171</v>
      </c>
      <c r="E18" s="61"/>
      <c r="F18" s="61"/>
      <c r="G18" s="61"/>
      <c r="H18" s="61"/>
      <c r="I18" s="61"/>
      <c r="J18" s="61"/>
      <c r="K18" s="61"/>
      <c r="L18" s="11" t="s">
        <v>93</v>
      </c>
      <c r="M18" s="139">
        <v>5000</v>
      </c>
      <c r="N18" s="143"/>
      <c r="O18" s="63"/>
      <c r="P18" s="63">
        <v>3000</v>
      </c>
      <c r="Q18" s="63"/>
      <c r="R18" s="64" t="s">
        <v>65</v>
      </c>
      <c r="S18" s="65" t="s">
        <v>73</v>
      </c>
    </row>
    <row r="19" spans="1:19" s="23" customFormat="1" ht="13.5" customHeight="1">
      <c r="A19" s="79">
        <v>2</v>
      </c>
      <c r="B19" s="80">
        <v>3</v>
      </c>
      <c r="C19" s="80">
        <v>5</v>
      </c>
      <c r="D19" s="5" t="s">
        <v>55</v>
      </c>
      <c r="E19" s="73"/>
      <c r="F19" s="73"/>
      <c r="G19" s="73"/>
      <c r="H19" s="73"/>
      <c r="I19" s="73"/>
      <c r="J19" s="73"/>
      <c r="K19" s="73"/>
      <c r="L19" s="1"/>
      <c r="M19" s="141"/>
      <c r="N19" s="150">
        <f>SUM(M20:M20)</f>
        <v>4000</v>
      </c>
      <c r="O19" s="81"/>
      <c r="P19" s="81"/>
      <c r="Q19" s="81"/>
      <c r="R19" s="82"/>
      <c r="S19" s="74"/>
    </row>
    <row r="20" spans="1:19" s="23" customFormat="1" ht="13.5" customHeight="1">
      <c r="A20" s="59"/>
      <c r="B20" s="60"/>
      <c r="C20" s="60"/>
      <c r="D20" s="4" t="s">
        <v>51</v>
      </c>
      <c r="E20" s="61"/>
      <c r="F20" s="61"/>
      <c r="G20" s="61"/>
      <c r="H20" s="61"/>
      <c r="I20" s="61"/>
      <c r="J20" s="61"/>
      <c r="K20" s="61"/>
      <c r="L20" s="11" t="s">
        <v>93</v>
      </c>
      <c r="M20" s="139">
        <v>4000</v>
      </c>
      <c r="N20" s="143"/>
      <c r="O20" s="63"/>
      <c r="P20" s="63"/>
      <c r="Q20" s="63"/>
      <c r="R20" s="64" t="s">
        <v>65</v>
      </c>
      <c r="S20" s="65" t="s">
        <v>73</v>
      </c>
    </row>
    <row r="21" spans="1:19" s="23" customFormat="1" ht="13.5" customHeight="1">
      <c r="A21" s="45">
        <v>2</v>
      </c>
      <c r="B21" s="46">
        <v>5</v>
      </c>
      <c r="C21" s="46" t="s">
        <v>4</v>
      </c>
      <c r="D21" s="3" t="s">
        <v>12</v>
      </c>
      <c r="E21" s="33" t="e">
        <f>SUM(#REF!)</f>
        <v>#REF!</v>
      </c>
      <c r="F21" s="33" t="e">
        <f>SUM(#REF!)</f>
        <v>#REF!</v>
      </c>
      <c r="G21" s="33" t="e">
        <f>SUM(#REF!)</f>
        <v>#REF!</v>
      </c>
      <c r="H21" s="33" t="e">
        <f>SUM(#REF!)</f>
        <v>#REF!</v>
      </c>
      <c r="I21" s="33" t="e">
        <f>SUM(#REF!)</f>
        <v>#REF!</v>
      </c>
      <c r="J21" s="33" t="e">
        <f>SUM(#REF!)</f>
        <v>#REF!</v>
      </c>
      <c r="K21" s="33" t="e">
        <f>SUM(#REF!)</f>
        <v>#REF!</v>
      </c>
      <c r="L21" s="15"/>
      <c r="M21" s="144"/>
      <c r="N21" s="135">
        <f>SUM(N22:N23)</f>
        <v>35000</v>
      </c>
      <c r="O21" s="83" t="e">
        <f>SUM(#REF!)</f>
        <v>#REF!</v>
      </c>
      <c r="P21" s="83" t="e">
        <f>+#REF!+#REF!</f>
        <v>#REF!</v>
      </c>
      <c r="Q21" s="49" t="e">
        <f>+O21-P21</f>
        <v>#REF!</v>
      </c>
      <c r="R21" s="51"/>
      <c r="S21" s="36"/>
    </row>
    <row r="22" spans="1:19" s="23" customFormat="1" ht="13.5" customHeight="1">
      <c r="A22" s="29">
        <v>2</v>
      </c>
      <c r="B22" s="26">
        <v>5</v>
      </c>
      <c r="C22" s="26">
        <v>2</v>
      </c>
      <c r="D22" s="4" t="s">
        <v>75</v>
      </c>
      <c r="E22" s="66"/>
      <c r="F22" s="66"/>
      <c r="G22" s="66"/>
      <c r="H22" s="66"/>
      <c r="I22" s="66"/>
      <c r="J22" s="66"/>
      <c r="K22" s="66"/>
      <c r="L22" s="84"/>
      <c r="M22" s="139"/>
      <c r="N22" s="140">
        <f>SUM(M23)</f>
        <v>35000</v>
      </c>
      <c r="O22" s="85"/>
      <c r="P22" s="86"/>
      <c r="Q22" s="69"/>
      <c r="R22" s="87"/>
      <c r="S22" s="88"/>
    </row>
    <row r="23" spans="1:19" s="23" customFormat="1" ht="13.5" customHeight="1">
      <c r="A23" s="29"/>
      <c r="B23" s="26"/>
      <c r="C23" s="26"/>
      <c r="D23" s="4" t="s">
        <v>76</v>
      </c>
      <c r="E23" s="66"/>
      <c r="F23" s="66"/>
      <c r="G23" s="66"/>
      <c r="H23" s="66"/>
      <c r="I23" s="66"/>
      <c r="J23" s="66"/>
      <c r="K23" s="66"/>
      <c r="L23" s="11" t="s">
        <v>92</v>
      </c>
      <c r="M23" s="139">
        <v>35000</v>
      </c>
      <c r="N23" s="140"/>
      <c r="O23" s="85"/>
      <c r="P23" s="86"/>
      <c r="Q23" s="69"/>
      <c r="R23" s="89" t="s">
        <v>45</v>
      </c>
      <c r="S23" s="65" t="s">
        <v>57</v>
      </c>
    </row>
    <row r="24" spans="1:19" s="23" customFormat="1" ht="13.5" customHeight="1">
      <c r="A24" s="45">
        <v>2</v>
      </c>
      <c r="B24" s="46">
        <v>9</v>
      </c>
      <c r="C24" s="46" t="s">
        <v>4</v>
      </c>
      <c r="D24" s="3" t="s">
        <v>14</v>
      </c>
      <c r="E24" s="33">
        <f aca="true" t="shared" si="2" ref="E24:K24">SUM(E27:E38)</f>
        <v>433500</v>
      </c>
      <c r="F24" s="33">
        <f t="shared" si="2"/>
        <v>12750</v>
      </c>
      <c r="G24" s="33">
        <f t="shared" si="2"/>
        <v>12750</v>
      </c>
      <c r="H24" s="33">
        <f t="shared" si="2"/>
        <v>459000</v>
      </c>
      <c r="I24" s="33">
        <f t="shared" si="2"/>
        <v>617100</v>
      </c>
      <c r="J24" s="33">
        <f t="shared" si="2"/>
        <v>561000</v>
      </c>
      <c r="K24" s="33">
        <f t="shared" si="2"/>
        <v>1194000</v>
      </c>
      <c r="L24" s="15"/>
      <c r="M24" s="144"/>
      <c r="N24" s="135">
        <f>SUM(N25:N41)</f>
        <v>1416602</v>
      </c>
      <c r="O24" s="83">
        <f>SUM(O27:O38)</f>
        <v>1488970.99</v>
      </c>
      <c r="P24" s="83" t="e">
        <f>+#REF!+P27+P30+#REF!+P32+P37</f>
        <v>#REF!</v>
      </c>
      <c r="Q24" s="49" t="e">
        <f>+O24-P24</f>
        <v>#REF!</v>
      </c>
      <c r="R24" s="51"/>
      <c r="S24" s="36"/>
    </row>
    <row r="25" spans="1:19" s="23" customFormat="1" ht="13.5" customHeight="1">
      <c r="A25" s="79">
        <v>2</v>
      </c>
      <c r="B25" s="80">
        <v>9</v>
      </c>
      <c r="C25" s="80">
        <v>1</v>
      </c>
      <c r="D25" s="5" t="s">
        <v>179</v>
      </c>
      <c r="E25" s="98"/>
      <c r="F25" s="98"/>
      <c r="G25" s="98"/>
      <c r="H25" s="98"/>
      <c r="I25" s="98"/>
      <c r="J25" s="98"/>
      <c r="K25" s="98"/>
      <c r="L25" s="159"/>
      <c r="M25" s="141"/>
      <c r="N25" s="149">
        <f>+M26</f>
        <v>500000</v>
      </c>
      <c r="O25" s="160"/>
      <c r="P25" s="160"/>
      <c r="Q25" s="169"/>
      <c r="R25" s="161"/>
      <c r="S25" s="162"/>
    </row>
    <row r="26" spans="1:19" s="23" customFormat="1" ht="13.5" customHeight="1">
      <c r="A26" s="79"/>
      <c r="B26" s="80"/>
      <c r="C26" s="80"/>
      <c r="D26" s="5" t="s">
        <v>178</v>
      </c>
      <c r="E26" s="98"/>
      <c r="F26" s="98"/>
      <c r="G26" s="98"/>
      <c r="H26" s="98"/>
      <c r="I26" s="98"/>
      <c r="J26" s="98"/>
      <c r="K26" s="98"/>
      <c r="L26" s="1" t="s">
        <v>92</v>
      </c>
      <c r="M26" s="141">
        <v>500000</v>
      </c>
      <c r="N26" s="153"/>
      <c r="O26" s="160"/>
      <c r="P26" s="160"/>
      <c r="Q26" s="169"/>
      <c r="R26" s="92" t="s">
        <v>45</v>
      </c>
      <c r="S26" s="65" t="s">
        <v>57</v>
      </c>
    </row>
    <row r="27" spans="1:19" s="23" customFormat="1" ht="13.5" customHeight="1">
      <c r="A27" s="29">
        <v>2</v>
      </c>
      <c r="B27" s="26">
        <v>9</v>
      </c>
      <c r="C27" s="26">
        <v>2</v>
      </c>
      <c r="D27" s="5" t="s">
        <v>48</v>
      </c>
      <c r="E27" s="75">
        <v>204000</v>
      </c>
      <c r="F27" s="75">
        <v>6000</v>
      </c>
      <c r="G27" s="75">
        <v>6000</v>
      </c>
      <c r="H27" s="75">
        <f>+E27+F27+G27</f>
        <v>216000</v>
      </c>
      <c r="I27" s="75">
        <v>290400</v>
      </c>
      <c r="J27" s="75">
        <v>264000</v>
      </c>
      <c r="K27" s="75">
        <v>456000</v>
      </c>
      <c r="L27" s="10"/>
      <c r="M27" s="179"/>
      <c r="N27" s="149">
        <f>+M28+M29</f>
        <v>9143</v>
      </c>
      <c r="O27" s="69">
        <v>657495</v>
      </c>
      <c r="P27" s="69">
        <f>SUM(P28)</f>
        <v>1200000</v>
      </c>
      <c r="Q27" s="69"/>
      <c r="R27" s="57"/>
      <c r="S27" s="90"/>
    </row>
    <row r="28" spans="1:19" s="23" customFormat="1" ht="13.5" customHeight="1">
      <c r="A28" s="59"/>
      <c r="B28" s="60"/>
      <c r="C28" s="60"/>
      <c r="D28" s="4" t="s">
        <v>54</v>
      </c>
      <c r="E28" s="73"/>
      <c r="F28" s="73"/>
      <c r="G28" s="73"/>
      <c r="H28" s="73"/>
      <c r="I28" s="73"/>
      <c r="J28" s="73"/>
      <c r="K28" s="73"/>
      <c r="L28" s="11" t="s">
        <v>152</v>
      </c>
      <c r="M28" s="139">
        <v>9143</v>
      </c>
      <c r="N28" s="151"/>
      <c r="O28" s="91"/>
      <c r="P28" s="91">
        <v>1200000</v>
      </c>
      <c r="Q28" s="91"/>
      <c r="R28" s="92" t="s">
        <v>45</v>
      </c>
      <c r="S28" s="65" t="s">
        <v>57</v>
      </c>
    </row>
    <row r="29" spans="1:19" s="23" customFormat="1" ht="13.5" customHeight="1">
      <c r="A29" s="59"/>
      <c r="B29" s="60"/>
      <c r="C29" s="60"/>
      <c r="D29" s="4" t="s">
        <v>206</v>
      </c>
      <c r="E29" s="73"/>
      <c r="F29" s="73"/>
      <c r="G29" s="73"/>
      <c r="H29" s="73"/>
      <c r="I29" s="73"/>
      <c r="J29" s="73"/>
      <c r="K29" s="73"/>
      <c r="L29" s="11" t="s">
        <v>205</v>
      </c>
      <c r="M29" s="139"/>
      <c r="N29" s="151"/>
      <c r="O29" s="91"/>
      <c r="P29" s="91"/>
      <c r="Q29" s="91"/>
      <c r="R29" s="64" t="s">
        <v>65</v>
      </c>
      <c r="S29" s="65" t="s">
        <v>73</v>
      </c>
    </row>
    <row r="30" spans="1:19" s="23" customFormat="1" ht="13.5" customHeight="1">
      <c r="A30" s="29">
        <v>2</v>
      </c>
      <c r="B30" s="26">
        <v>9</v>
      </c>
      <c r="C30" s="26">
        <v>3</v>
      </c>
      <c r="D30" s="5" t="s">
        <v>32</v>
      </c>
      <c r="E30" s="75">
        <v>25500</v>
      </c>
      <c r="F30" s="75">
        <v>750</v>
      </c>
      <c r="G30" s="75">
        <v>750</v>
      </c>
      <c r="H30" s="75">
        <f>+E30+F30+G30</f>
        <v>27000</v>
      </c>
      <c r="I30" s="75">
        <v>36300</v>
      </c>
      <c r="J30" s="75">
        <v>33000</v>
      </c>
      <c r="K30" s="75">
        <v>57000</v>
      </c>
      <c r="L30" s="10"/>
      <c r="M30" s="179"/>
      <c r="N30" s="148">
        <f>SUM(M31)</f>
        <v>100000</v>
      </c>
      <c r="O30" s="56">
        <v>96286</v>
      </c>
      <c r="P30" s="56">
        <f>+N30</f>
        <v>100000</v>
      </c>
      <c r="Q30" s="56"/>
      <c r="R30" s="57"/>
      <c r="S30" s="90"/>
    </row>
    <row r="31" spans="1:19" s="23" customFormat="1" ht="13.5" customHeight="1">
      <c r="A31" s="59"/>
      <c r="B31" s="60"/>
      <c r="C31" s="60"/>
      <c r="D31" s="4" t="s">
        <v>32</v>
      </c>
      <c r="E31" s="61"/>
      <c r="F31" s="61"/>
      <c r="G31" s="61"/>
      <c r="H31" s="61"/>
      <c r="I31" s="61"/>
      <c r="J31" s="61"/>
      <c r="K31" s="61"/>
      <c r="L31" s="11" t="s">
        <v>94</v>
      </c>
      <c r="M31" s="139">
        <v>100000</v>
      </c>
      <c r="N31" s="143"/>
      <c r="O31" s="63"/>
      <c r="P31" s="63">
        <v>153300</v>
      </c>
      <c r="Q31" s="63"/>
      <c r="R31" s="64" t="s">
        <v>45</v>
      </c>
      <c r="S31" s="65" t="s">
        <v>57</v>
      </c>
    </row>
    <row r="32" spans="1:19" s="23" customFormat="1" ht="13.5" customHeight="1">
      <c r="A32" s="29">
        <v>2</v>
      </c>
      <c r="B32" s="26">
        <v>9</v>
      </c>
      <c r="C32" s="26">
        <v>6</v>
      </c>
      <c r="D32" s="5" t="s">
        <v>49</v>
      </c>
      <c r="E32" s="75">
        <v>204000</v>
      </c>
      <c r="F32" s="75">
        <v>6000</v>
      </c>
      <c r="G32" s="75">
        <v>6000</v>
      </c>
      <c r="H32" s="75">
        <f>+E32+F32+G32</f>
        <v>216000</v>
      </c>
      <c r="I32" s="75">
        <v>290400</v>
      </c>
      <c r="J32" s="75">
        <v>264000</v>
      </c>
      <c r="K32" s="75">
        <v>531000</v>
      </c>
      <c r="L32" s="10"/>
      <c r="M32" s="179"/>
      <c r="N32" s="148">
        <f>SUM(M33:M36)</f>
        <v>547459</v>
      </c>
      <c r="O32" s="56">
        <v>640974.99</v>
      </c>
      <c r="P32" s="56">
        <f>SUM(P33:P36)</f>
        <v>2100000</v>
      </c>
      <c r="Q32" s="56"/>
      <c r="R32" s="57"/>
      <c r="S32" s="90"/>
    </row>
    <row r="33" spans="1:19" s="23" customFormat="1" ht="13.5" customHeight="1">
      <c r="A33" s="59"/>
      <c r="B33" s="60"/>
      <c r="C33" s="60"/>
      <c r="D33" s="5" t="s">
        <v>68</v>
      </c>
      <c r="E33" s="73"/>
      <c r="F33" s="73"/>
      <c r="G33" s="73"/>
      <c r="H33" s="73"/>
      <c r="I33" s="73"/>
      <c r="J33" s="73"/>
      <c r="K33" s="73"/>
      <c r="L33" s="11" t="s">
        <v>92</v>
      </c>
      <c r="M33" s="141">
        <v>362000</v>
      </c>
      <c r="N33" s="152"/>
      <c r="O33" s="93"/>
      <c r="P33" s="55">
        <v>2000000</v>
      </c>
      <c r="Q33" s="93"/>
      <c r="R33" s="92" t="s">
        <v>45</v>
      </c>
      <c r="S33" s="74" t="s">
        <v>57</v>
      </c>
    </row>
    <row r="34" spans="1:19" s="23" customFormat="1" ht="15.75" customHeight="1">
      <c r="A34" s="59"/>
      <c r="B34" s="60"/>
      <c r="C34" s="60"/>
      <c r="D34" s="4" t="s">
        <v>219</v>
      </c>
      <c r="E34" s="61"/>
      <c r="F34" s="61"/>
      <c r="G34" s="61"/>
      <c r="H34" s="61"/>
      <c r="I34" s="61"/>
      <c r="J34" s="61"/>
      <c r="K34" s="61"/>
      <c r="L34" s="11" t="s">
        <v>93</v>
      </c>
      <c r="M34" s="139">
        <v>38000</v>
      </c>
      <c r="N34" s="139"/>
      <c r="O34" s="62"/>
      <c r="P34" s="94"/>
      <c r="Q34" s="62"/>
      <c r="R34" s="64" t="s">
        <v>65</v>
      </c>
      <c r="S34" s="65" t="s">
        <v>73</v>
      </c>
    </row>
    <row r="35" spans="1:19" s="23" customFormat="1" ht="13.5" customHeight="1">
      <c r="A35" s="59"/>
      <c r="B35" s="60"/>
      <c r="C35" s="60"/>
      <c r="D35" s="4" t="s">
        <v>70</v>
      </c>
      <c r="E35" s="61"/>
      <c r="F35" s="61"/>
      <c r="G35" s="61"/>
      <c r="H35" s="61"/>
      <c r="I35" s="61"/>
      <c r="J35" s="61"/>
      <c r="K35" s="61"/>
      <c r="L35" s="11" t="s">
        <v>152</v>
      </c>
      <c r="M35" s="139">
        <v>22459</v>
      </c>
      <c r="N35" s="139"/>
      <c r="O35" s="62"/>
      <c r="P35" s="94"/>
      <c r="Q35" s="62"/>
      <c r="R35" s="64" t="s">
        <v>65</v>
      </c>
      <c r="S35" s="65" t="s">
        <v>73</v>
      </c>
    </row>
    <row r="36" spans="1:19" s="23" customFormat="1" ht="13.5" customHeight="1">
      <c r="A36" s="59"/>
      <c r="B36" s="60"/>
      <c r="C36" s="60"/>
      <c r="D36" s="163" t="s">
        <v>33</v>
      </c>
      <c r="E36" s="61"/>
      <c r="F36" s="61"/>
      <c r="G36" s="61"/>
      <c r="H36" s="61"/>
      <c r="I36" s="61"/>
      <c r="J36" s="61"/>
      <c r="K36" s="61"/>
      <c r="L36" s="11" t="s">
        <v>94</v>
      </c>
      <c r="M36" s="139">
        <v>125000</v>
      </c>
      <c r="N36" s="143"/>
      <c r="O36" s="63"/>
      <c r="P36" s="63">
        <v>100000</v>
      </c>
      <c r="Q36" s="63"/>
      <c r="R36" s="64" t="s">
        <v>45</v>
      </c>
      <c r="S36" s="65" t="s">
        <v>57</v>
      </c>
    </row>
    <row r="37" spans="1:19" s="23" customFormat="1" ht="13.5" customHeight="1">
      <c r="A37" s="29">
        <v>2</v>
      </c>
      <c r="B37" s="26">
        <v>9</v>
      </c>
      <c r="C37" s="26">
        <v>7</v>
      </c>
      <c r="D37" s="5" t="s">
        <v>13</v>
      </c>
      <c r="E37" s="75">
        <v>0</v>
      </c>
      <c r="F37" s="75">
        <v>0</v>
      </c>
      <c r="G37" s="75">
        <v>0</v>
      </c>
      <c r="H37" s="75">
        <f>+E37+F37+G37</f>
        <v>0</v>
      </c>
      <c r="I37" s="75">
        <v>0</v>
      </c>
      <c r="J37" s="75">
        <v>0</v>
      </c>
      <c r="K37" s="75">
        <v>150000</v>
      </c>
      <c r="L37" s="10"/>
      <c r="M37" s="179"/>
      <c r="N37" s="149">
        <f>SUM(M38:M39)</f>
        <v>200000</v>
      </c>
      <c r="O37" s="56">
        <v>94215</v>
      </c>
      <c r="P37" s="56">
        <f>+N37</f>
        <v>200000</v>
      </c>
      <c r="Q37" s="56"/>
      <c r="R37" s="57"/>
      <c r="S37" s="90"/>
    </row>
    <row r="38" spans="1:19" s="23" customFormat="1" ht="13.5" customHeight="1">
      <c r="A38" s="59"/>
      <c r="B38" s="60"/>
      <c r="C38" s="60"/>
      <c r="D38" s="4" t="s">
        <v>34</v>
      </c>
      <c r="E38" s="61"/>
      <c r="F38" s="61"/>
      <c r="G38" s="61"/>
      <c r="H38" s="61"/>
      <c r="I38" s="61"/>
      <c r="J38" s="61"/>
      <c r="K38" s="61"/>
      <c r="L38" s="11" t="s">
        <v>94</v>
      </c>
      <c r="M38" s="139">
        <v>50000</v>
      </c>
      <c r="N38" s="143"/>
      <c r="O38" s="63"/>
      <c r="P38" s="63"/>
      <c r="Q38" s="63"/>
      <c r="R38" s="64" t="s">
        <v>45</v>
      </c>
      <c r="S38" s="65" t="s">
        <v>57</v>
      </c>
    </row>
    <row r="39" spans="1:19" s="23" customFormat="1" ht="13.5" customHeight="1">
      <c r="A39" s="59"/>
      <c r="B39" s="60"/>
      <c r="C39" s="60"/>
      <c r="D39" s="4" t="s">
        <v>170</v>
      </c>
      <c r="E39" s="61"/>
      <c r="F39" s="61"/>
      <c r="G39" s="61"/>
      <c r="H39" s="61"/>
      <c r="I39" s="61"/>
      <c r="J39" s="61"/>
      <c r="K39" s="61"/>
      <c r="L39" s="11" t="s">
        <v>161</v>
      </c>
      <c r="M39" s="139">
        <v>150000</v>
      </c>
      <c r="N39" s="143"/>
      <c r="O39" s="63"/>
      <c r="P39" s="63"/>
      <c r="Q39" s="63"/>
      <c r="R39" s="64"/>
      <c r="S39" s="65"/>
    </row>
    <row r="40" spans="1:19" s="23" customFormat="1" ht="13.5" customHeight="1">
      <c r="A40" s="29">
        <v>2</v>
      </c>
      <c r="B40" s="26">
        <v>9</v>
      </c>
      <c r="C40" s="26">
        <v>9</v>
      </c>
      <c r="D40" s="4" t="s">
        <v>77</v>
      </c>
      <c r="E40" s="61"/>
      <c r="F40" s="61"/>
      <c r="G40" s="61"/>
      <c r="H40" s="61"/>
      <c r="I40" s="61"/>
      <c r="J40" s="61"/>
      <c r="K40" s="61"/>
      <c r="L40" s="11"/>
      <c r="M40" s="139"/>
      <c r="N40" s="149">
        <f>SUM(M41)</f>
        <v>60000</v>
      </c>
      <c r="O40" s="63"/>
      <c r="P40" s="63"/>
      <c r="Q40" s="63"/>
      <c r="R40" s="64"/>
      <c r="S40" s="65"/>
    </row>
    <row r="41" spans="1:19" s="23" customFormat="1" ht="13.5" customHeight="1">
      <c r="A41" s="59"/>
      <c r="B41" s="60"/>
      <c r="C41" s="60"/>
      <c r="D41" s="4" t="s">
        <v>169</v>
      </c>
      <c r="E41" s="61"/>
      <c r="F41" s="61"/>
      <c r="G41" s="61"/>
      <c r="H41" s="61"/>
      <c r="I41" s="61"/>
      <c r="J41" s="61"/>
      <c r="K41" s="61"/>
      <c r="L41" s="11" t="s">
        <v>161</v>
      </c>
      <c r="M41" s="139">
        <v>60000</v>
      </c>
      <c r="N41" s="143"/>
      <c r="O41" s="63"/>
      <c r="P41" s="63"/>
      <c r="Q41" s="63"/>
      <c r="R41" s="64" t="s">
        <v>45</v>
      </c>
      <c r="S41" s="65" t="s">
        <v>57</v>
      </c>
    </row>
    <row r="42" spans="1:19" s="23" customFormat="1" ht="13.5" customHeight="1">
      <c r="A42" s="37">
        <v>3</v>
      </c>
      <c r="B42" s="39"/>
      <c r="C42" s="39">
        <v>3</v>
      </c>
      <c r="D42" s="20" t="s">
        <v>15</v>
      </c>
      <c r="E42" s="95" t="e">
        <f>#REF!+#REF!+E48+#REF!+#REF!+#REF!+#REF!+#REF!+E108</f>
        <v>#REF!</v>
      </c>
      <c r="F42" s="95" t="e">
        <f>#REF!+#REF!+F48+#REF!+#REF!+#REF!+#REF!+#REF!+F108</f>
        <v>#REF!</v>
      </c>
      <c r="G42" s="95" t="e">
        <f>#REF!+#REF!+G48+#REF!+#REF!+#REF!+#REF!+#REF!+G108</f>
        <v>#REF!</v>
      </c>
      <c r="H42" s="95" t="e">
        <f>+E42+F42+G42</f>
        <v>#REF!</v>
      </c>
      <c r="I42" s="95" t="e">
        <f>#REF!+#REF!+I48+#REF!+#REF!+#REF!+#REF!+#REF!+I108</f>
        <v>#REF!</v>
      </c>
      <c r="J42" s="95" t="e">
        <f>#REF!+#REF!+J48+#REF!+#REF!+#REF!+#REF!+#REF!+J108</f>
        <v>#REF!</v>
      </c>
      <c r="K42" s="95" t="e">
        <f>#REF!+#REF!+K48+#REF!+#REF!+#REF!+#REF!+#REF!+K108</f>
        <v>#REF!</v>
      </c>
      <c r="L42" s="96"/>
      <c r="M42" s="180"/>
      <c r="N42" s="142">
        <f>N43+N48+N66+N82+N108</f>
        <v>28246019</v>
      </c>
      <c r="O42" s="97" t="e">
        <f>+#REF!+#REF!+O48+#REF!+O82+#REF!+#REF!+#REF!+O108</f>
        <v>#REF!</v>
      </c>
      <c r="P42" s="97" t="e">
        <f>+#REF!+#REF!+P48+#REF!+P82+#REF!+P108</f>
        <v>#REF!</v>
      </c>
      <c r="Q42" s="97" t="e">
        <f>+#REF!+#REF!+Q48+Q82+#REF!+#REF!+#REF!+Q108</f>
        <v>#REF!</v>
      </c>
      <c r="R42" s="43"/>
      <c r="S42" s="44"/>
    </row>
    <row r="43" spans="1:19" s="23" customFormat="1" ht="13.5" customHeight="1">
      <c r="A43" s="45">
        <v>3</v>
      </c>
      <c r="B43" s="46">
        <v>2</v>
      </c>
      <c r="C43" s="46"/>
      <c r="D43" s="3" t="s">
        <v>196</v>
      </c>
      <c r="E43" s="33"/>
      <c r="F43" s="33"/>
      <c r="G43" s="33"/>
      <c r="H43" s="33"/>
      <c r="I43" s="33"/>
      <c r="J43" s="33"/>
      <c r="K43" s="33"/>
      <c r="L43" s="115"/>
      <c r="M43" s="144"/>
      <c r="N43" s="135">
        <f>SUM(N44:N46)</f>
        <v>605000</v>
      </c>
      <c r="O43" s="34"/>
      <c r="P43" s="34"/>
      <c r="Q43" s="34"/>
      <c r="R43" s="109"/>
      <c r="S43" s="116"/>
    </row>
    <row r="44" spans="1:19" s="23" customFormat="1" ht="13.5" customHeight="1">
      <c r="A44" s="79">
        <v>3</v>
      </c>
      <c r="B44" s="80">
        <v>2</v>
      </c>
      <c r="C44" s="80">
        <v>3</v>
      </c>
      <c r="D44" s="4" t="s">
        <v>134</v>
      </c>
      <c r="E44" s="98"/>
      <c r="F44" s="98"/>
      <c r="G44" s="98"/>
      <c r="H44" s="98"/>
      <c r="I44" s="98"/>
      <c r="J44" s="98"/>
      <c r="K44" s="98"/>
      <c r="L44" s="1"/>
      <c r="M44" s="139"/>
      <c r="N44" s="153">
        <f>SUM(M45)</f>
        <v>560000</v>
      </c>
      <c r="O44" s="99"/>
      <c r="P44" s="99"/>
      <c r="Q44" s="99"/>
      <c r="R44" s="100"/>
      <c r="S44" s="65"/>
    </row>
    <row r="45" spans="1:19" s="23" customFormat="1" ht="13.5" customHeight="1">
      <c r="A45" s="79"/>
      <c r="B45" s="80"/>
      <c r="C45" s="80"/>
      <c r="D45" s="9" t="s">
        <v>125</v>
      </c>
      <c r="E45" s="66"/>
      <c r="F45" s="66"/>
      <c r="G45" s="66"/>
      <c r="H45" s="66"/>
      <c r="I45" s="66"/>
      <c r="J45" s="66"/>
      <c r="K45" s="66"/>
      <c r="L45" s="11" t="s">
        <v>96</v>
      </c>
      <c r="M45" s="139">
        <v>560000</v>
      </c>
      <c r="N45" s="153"/>
      <c r="O45" s="99"/>
      <c r="P45" s="99"/>
      <c r="Q45" s="99"/>
      <c r="R45" s="100" t="s">
        <v>45</v>
      </c>
      <c r="S45" s="65" t="s">
        <v>57</v>
      </c>
    </row>
    <row r="46" spans="1:19" s="23" customFormat="1" ht="13.5" customHeight="1">
      <c r="A46" s="79">
        <v>3</v>
      </c>
      <c r="B46" s="80">
        <v>2</v>
      </c>
      <c r="C46" s="80">
        <v>9</v>
      </c>
      <c r="D46" s="5" t="s">
        <v>103</v>
      </c>
      <c r="E46" s="98"/>
      <c r="F46" s="98"/>
      <c r="G46" s="98"/>
      <c r="H46" s="98"/>
      <c r="I46" s="98"/>
      <c r="J46" s="98"/>
      <c r="K46" s="98"/>
      <c r="L46" s="1"/>
      <c r="M46" s="141"/>
      <c r="N46" s="153">
        <f>SUM(M47)</f>
        <v>45000</v>
      </c>
      <c r="O46" s="34"/>
      <c r="P46" s="34"/>
      <c r="Q46" s="34"/>
      <c r="R46" s="100"/>
      <c r="S46" s="74"/>
    </row>
    <row r="47" spans="1:19" s="23" customFormat="1" ht="13.5" customHeight="1">
      <c r="A47" s="79"/>
      <c r="B47" s="80"/>
      <c r="C47" s="80"/>
      <c r="D47" s="4" t="s">
        <v>172</v>
      </c>
      <c r="E47" s="98"/>
      <c r="F47" s="98"/>
      <c r="G47" s="98"/>
      <c r="H47" s="98"/>
      <c r="I47" s="98"/>
      <c r="J47" s="98"/>
      <c r="K47" s="98"/>
      <c r="L47" s="11" t="s">
        <v>93</v>
      </c>
      <c r="M47" s="139">
        <v>45000</v>
      </c>
      <c r="N47" s="153"/>
      <c r="O47" s="99"/>
      <c r="P47" s="99"/>
      <c r="Q47" s="99"/>
      <c r="R47" s="64" t="s">
        <v>65</v>
      </c>
      <c r="S47" s="65" t="s">
        <v>73</v>
      </c>
    </row>
    <row r="48" spans="1:19" s="23" customFormat="1" ht="13.5" customHeight="1">
      <c r="A48" s="45">
        <v>3</v>
      </c>
      <c r="B48" s="46">
        <v>3</v>
      </c>
      <c r="C48" s="46" t="s">
        <v>4</v>
      </c>
      <c r="D48" s="7" t="s">
        <v>16</v>
      </c>
      <c r="E48" s="33">
        <f aca="true" t="shared" si="3" ref="E48:K48">SUM(E49:E65)</f>
        <v>1158142</v>
      </c>
      <c r="F48" s="33">
        <f t="shared" si="3"/>
        <v>34062</v>
      </c>
      <c r="G48" s="33">
        <f t="shared" si="3"/>
        <v>34062</v>
      </c>
      <c r="H48" s="33">
        <f t="shared" si="3"/>
        <v>1226266</v>
      </c>
      <c r="I48" s="33">
        <f t="shared" si="3"/>
        <v>3857085.1</v>
      </c>
      <c r="J48" s="33">
        <f t="shared" si="3"/>
        <v>1714957</v>
      </c>
      <c r="K48" s="33">
        <f t="shared" si="3"/>
        <v>6190790</v>
      </c>
      <c r="L48" s="15"/>
      <c r="M48" s="144"/>
      <c r="N48" s="135">
        <f>SUM(N49:N65)</f>
        <v>3932100</v>
      </c>
      <c r="O48" s="83">
        <f>SUM(O49:O65)</f>
        <v>8030105.28</v>
      </c>
      <c r="P48" s="83" t="e">
        <f>+P49+P62+P64+#REF!</f>
        <v>#REF!</v>
      </c>
      <c r="Q48" s="34" t="e">
        <f>+O48-P48</f>
        <v>#REF!</v>
      </c>
      <c r="R48" s="51"/>
      <c r="S48" s="36"/>
    </row>
    <row r="49" spans="1:19" s="23" customFormat="1" ht="13.5" customHeight="1">
      <c r="A49" s="29">
        <v>3</v>
      </c>
      <c r="B49" s="26">
        <v>3</v>
      </c>
      <c r="C49" s="26">
        <v>1</v>
      </c>
      <c r="D49" s="6" t="s">
        <v>59</v>
      </c>
      <c r="E49" s="75">
        <v>634505</v>
      </c>
      <c r="F49" s="75">
        <v>18661</v>
      </c>
      <c r="G49" s="75">
        <v>18661</v>
      </c>
      <c r="H49" s="75">
        <f>+E49+F49+G49</f>
        <v>671827</v>
      </c>
      <c r="I49" s="75">
        <v>3103237.5</v>
      </c>
      <c r="J49" s="75">
        <v>821125</v>
      </c>
      <c r="K49" s="75">
        <v>5018307</v>
      </c>
      <c r="L49" s="10"/>
      <c r="M49" s="179"/>
      <c r="N49" s="148">
        <f>SUM(M50:M59)</f>
        <v>3440500</v>
      </c>
      <c r="O49" s="56">
        <v>4678866</v>
      </c>
      <c r="P49" s="56">
        <f>SUM(P51:P54)</f>
        <v>0</v>
      </c>
      <c r="Q49" s="56"/>
      <c r="R49" s="57"/>
      <c r="S49" s="90"/>
    </row>
    <row r="50" spans="1:19" s="23" customFormat="1" ht="13.5" customHeight="1">
      <c r="A50" s="29"/>
      <c r="B50" s="26"/>
      <c r="C50" s="26"/>
      <c r="D50" s="6" t="s">
        <v>79</v>
      </c>
      <c r="E50" s="75"/>
      <c r="F50" s="75"/>
      <c r="G50" s="75"/>
      <c r="H50" s="75"/>
      <c r="I50" s="75"/>
      <c r="J50" s="75"/>
      <c r="K50" s="75"/>
      <c r="L50" s="11" t="s">
        <v>152</v>
      </c>
      <c r="M50" s="179">
        <v>46100</v>
      </c>
      <c r="N50" s="148"/>
      <c r="O50" s="56"/>
      <c r="P50" s="56"/>
      <c r="Q50" s="56"/>
      <c r="R50" s="64" t="s">
        <v>65</v>
      </c>
      <c r="S50" s="65" t="s">
        <v>73</v>
      </c>
    </row>
    <row r="51" spans="1:19" s="23" customFormat="1" ht="13.5" customHeight="1">
      <c r="A51" s="59"/>
      <c r="B51" s="60"/>
      <c r="C51" s="60" t="s">
        <v>129</v>
      </c>
      <c r="D51" s="6" t="s">
        <v>99</v>
      </c>
      <c r="E51" s="61"/>
      <c r="F51" s="61"/>
      <c r="G51" s="61"/>
      <c r="H51" s="61"/>
      <c r="I51" s="61"/>
      <c r="J51" s="61"/>
      <c r="K51" s="61"/>
      <c r="L51" s="11" t="s">
        <v>94</v>
      </c>
      <c r="M51" s="143">
        <v>600000</v>
      </c>
      <c r="N51" s="139"/>
      <c r="O51" s="62"/>
      <c r="P51" s="62"/>
      <c r="Q51" s="62"/>
      <c r="R51" s="64" t="s">
        <v>45</v>
      </c>
      <c r="S51" s="65" t="s">
        <v>57</v>
      </c>
    </row>
    <row r="52" spans="1:19" s="23" customFormat="1" ht="13.5" customHeight="1">
      <c r="A52" s="59"/>
      <c r="B52" s="60"/>
      <c r="C52" s="60" t="s">
        <v>129</v>
      </c>
      <c r="D52" s="6" t="s">
        <v>130</v>
      </c>
      <c r="E52" s="61"/>
      <c r="F52" s="61"/>
      <c r="G52" s="61"/>
      <c r="H52" s="61"/>
      <c r="I52" s="61"/>
      <c r="J52" s="61"/>
      <c r="K52" s="61"/>
      <c r="L52" s="11" t="s">
        <v>94</v>
      </c>
      <c r="M52" s="143">
        <v>200000</v>
      </c>
      <c r="N52" s="139"/>
      <c r="O52" s="62"/>
      <c r="P52" s="62"/>
      <c r="Q52" s="62"/>
      <c r="R52" s="64" t="s">
        <v>45</v>
      </c>
      <c r="S52" s="65" t="s">
        <v>57</v>
      </c>
    </row>
    <row r="53" spans="1:19" s="23" customFormat="1" ht="13.5" customHeight="1">
      <c r="A53" s="59"/>
      <c r="B53" s="60"/>
      <c r="C53" s="60"/>
      <c r="D53" s="6" t="s">
        <v>71</v>
      </c>
      <c r="E53" s="61"/>
      <c r="F53" s="61"/>
      <c r="G53" s="61"/>
      <c r="H53" s="61"/>
      <c r="I53" s="61"/>
      <c r="J53" s="61"/>
      <c r="K53" s="61"/>
      <c r="L53" s="11" t="s">
        <v>95</v>
      </c>
      <c r="M53" s="143">
        <v>300000</v>
      </c>
      <c r="N53" s="139"/>
      <c r="O53" s="62"/>
      <c r="P53" s="62"/>
      <c r="Q53" s="62"/>
      <c r="R53" s="64" t="s">
        <v>45</v>
      </c>
      <c r="S53" s="65" t="s">
        <v>57</v>
      </c>
    </row>
    <row r="54" spans="1:19" s="23" customFormat="1" ht="13.5" customHeight="1">
      <c r="A54" s="59"/>
      <c r="B54" s="60"/>
      <c r="C54" s="60"/>
      <c r="D54" s="6" t="s">
        <v>128</v>
      </c>
      <c r="E54" s="61"/>
      <c r="F54" s="61"/>
      <c r="G54" s="61"/>
      <c r="H54" s="61"/>
      <c r="I54" s="61"/>
      <c r="J54" s="61"/>
      <c r="K54" s="61"/>
      <c r="L54" s="11" t="s">
        <v>95</v>
      </c>
      <c r="M54" s="143">
        <v>200000</v>
      </c>
      <c r="N54" s="139"/>
      <c r="O54" s="62"/>
      <c r="P54" s="62">
        <v>0</v>
      </c>
      <c r="Q54" s="62"/>
      <c r="R54" s="64" t="s">
        <v>45</v>
      </c>
      <c r="S54" s="65" t="s">
        <v>57</v>
      </c>
    </row>
    <row r="55" spans="1:19" s="23" customFormat="1" ht="13.5" customHeight="1">
      <c r="A55" s="59"/>
      <c r="B55" s="60"/>
      <c r="C55" s="60"/>
      <c r="D55" s="6" t="s">
        <v>185</v>
      </c>
      <c r="E55" s="61"/>
      <c r="F55" s="61"/>
      <c r="G55" s="61"/>
      <c r="H55" s="61"/>
      <c r="I55" s="61"/>
      <c r="J55" s="61"/>
      <c r="K55" s="61"/>
      <c r="L55" s="11" t="s">
        <v>183</v>
      </c>
      <c r="M55" s="143">
        <v>194400</v>
      </c>
      <c r="N55" s="139"/>
      <c r="O55" s="62"/>
      <c r="P55" s="62"/>
      <c r="Q55" s="62"/>
      <c r="R55" s="64" t="s">
        <v>45</v>
      </c>
      <c r="S55" s="65" t="s">
        <v>57</v>
      </c>
    </row>
    <row r="56" spans="1:19" s="23" customFormat="1" ht="13.5" customHeight="1">
      <c r="A56" s="59"/>
      <c r="B56" s="60"/>
      <c r="C56" s="60"/>
      <c r="D56" s="6" t="s">
        <v>220</v>
      </c>
      <c r="E56" s="61"/>
      <c r="F56" s="61"/>
      <c r="G56" s="61"/>
      <c r="H56" s="61"/>
      <c r="I56" s="61"/>
      <c r="J56" s="61"/>
      <c r="K56" s="61"/>
      <c r="L56" s="11" t="s">
        <v>94</v>
      </c>
      <c r="M56" s="143">
        <v>700000</v>
      </c>
      <c r="N56" s="139"/>
      <c r="O56" s="62"/>
      <c r="P56" s="62"/>
      <c r="Q56" s="62"/>
      <c r="R56" s="64" t="s">
        <v>45</v>
      </c>
      <c r="S56" s="65" t="s">
        <v>57</v>
      </c>
    </row>
    <row r="57" spans="1:19" s="23" customFormat="1" ht="13.5" customHeight="1">
      <c r="A57" s="59"/>
      <c r="B57" s="60"/>
      <c r="C57" s="60"/>
      <c r="D57" s="6" t="s">
        <v>131</v>
      </c>
      <c r="E57" s="61"/>
      <c r="F57" s="61"/>
      <c r="G57" s="61"/>
      <c r="H57" s="61"/>
      <c r="I57" s="61"/>
      <c r="J57" s="61"/>
      <c r="K57" s="61"/>
      <c r="L57" s="11" t="s">
        <v>94</v>
      </c>
      <c r="M57" s="143">
        <v>1000000</v>
      </c>
      <c r="N57" s="140"/>
      <c r="O57" s="62"/>
      <c r="P57" s="62"/>
      <c r="Q57" s="62"/>
      <c r="R57" s="64" t="s">
        <v>45</v>
      </c>
      <c r="S57" s="65" t="s">
        <v>57</v>
      </c>
    </row>
    <row r="58" spans="1:19" s="23" customFormat="1" ht="13.5" customHeight="1">
      <c r="A58" s="59"/>
      <c r="B58" s="60"/>
      <c r="C58" s="60"/>
      <c r="D58" s="6" t="s">
        <v>132</v>
      </c>
      <c r="E58" s="61"/>
      <c r="F58" s="61"/>
      <c r="G58" s="61"/>
      <c r="H58" s="61"/>
      <c r="I58" s="61"/>
      <c r="J58" s="61"/>
      <c r="K58" s="61"/>
      <c r="L58" s="11" t="s">
        <v>94</v>
      </c>
      <c r="M58" s="143">
        <v>50000</v>
      </c>
      <c r="N58" s="139"/>
      <c r="O58" s="62"/>
      <c r="P58" s="62"/>
      <c r="Q58" s="62"/>
      <c r="R58" s="64"/>
      <c r="S58" s="65"/>
    </row>
    <row r="59" spans="1:19" s="23" customFormat="1" ht="13.5" customHeight="1">
      <c r="A59" s="59"/>
      <c r="B59" s="60"/>
      <c r="C59" s="60"/>
      <c r="D59" s="6" t="s">
        <v>78</v>
      </c>
      <c r="E59" s="61"/>
      <c r="F59" s="61"/>
      <c r="G59" s="61"/>
      <c r="H59" s="61"/>
      <c r="I59" s="61"/>
      <c r="J59" s="61"/>
      <c r="K59" s="61"/>
      <c r="L59" s="11" t="s">
        <v>94</v>
      </c>
      <c r="M59" s="143">
        <v>150000</v>
      </c>
      <c r="N59" s="139"/>
      <c r="O59" s="62"/>
      <c r="P59" s="62"/>
      <c r="Q59" s="62"/>
      <c r="R59" s="64" t="s">
        <v>65</v>
      </c>
      <c r="S59" s="65" t="s">
        <v>73</v>
      </c>
    </row>
    <row r="60" spans="1:19" s="23" customFormat="1" ht="13.5" customHeight="1">
      <c r="A60" s="29">
        <v>3</v>
      </c>
      <c r="B60" s="26">
        <v>3</v>
      </c>
      <c r="C60" s="26">
        <v>2</v>
      </c>
      <c r="D60" s="6" t="s">
        <v>114</v>
      </c>
      <c r="E60" s="61"/>
      <c r="F60" s="61"/>
      <c r="G60" s="61"/>
      <c r="H60" s="61"/>
      <c r="I60" s="61"/>
      <c r="J60" s="61"/>
      <c r="K60" s="61"/>
      <c r="L60" s="11"/>
      <c r="M60" s="143"/>
      <c r="N60" s="140">
        <f>SUM(M61:M61)</f>
        <v>50000</v>
      </c>
      <c r="O60" s="62"/>
      <c r="P60" s="62"/>
      <c r="Q60" s="62"/>
      <c r="R60" s="64"/>
      <c r="S60" s="65"/>
    </row>
    <row r="61" spans="1:19" s="23" customFormat="1" ht="13.5" customHeight="1">
      <c r="A61" s="59"/>
      <c r="B61" s="60"/>
      <c r="C61" s="60"/>
      <c r="D61" s="6" t="s">
        <v>105</v>
      </c>
      <c r="E61" s="61"/>
      <c r="F61" s="61"/>
      <c r="G61" s="61"/>
      <c r="H61" s="61"/>
      <c r="I61" s="61"/>
      <c r="J61" s="61"/>
      <c r="K61" s="61"/>
      <c r="L61" s="11" t="s">
        <v>94</v>
      </c>
      <c r="M61" s="143">
        <v>50000</v>
      </c>
      <c r="N61" s="139"/>
      <c r="O61" s="62"/>
      <c r="P61" s="62"/>
      <c r="Q61" s="62"/>
      <c r="R61" s="64" t="s">
        <v>45</v>
      </c>
      <c r="S61" s="65" t="s">
        <v>57</v>
      </c>
    </row>
    <row r="62" spans="1:19" s="23" customFormat="1" ht="13.5" customHeight="1">
      <c r="A62" s="29">
        <v>3</v>
      </c>
      <c r="B62" s="26">
        <v>3</v>
      </c>
      <c r="C62" s="26">
        <v>3</v>
      </c>
      <c r="D62" s="6" t="s">
        <v>60</v>
      </c>
      <c r="E62" s="75">
        <v>167563</v>
      </c>
      <c r="F62" s="75">
        <v>4928</v>
      </c>
      <c r="G62" s="75">
        <v>4928</v>
      </c>
      <c r="H62" s="75">
        <f>+E62+F62+G62</f>
        <v>177419</v>
      </c>
      <c r="I62" s="75">
        <v>246965.4</v>
      </c>
      <c r="J62" s="75">
        <v>223380</v>
      </c>
      <c r="K62" s="75">
        <v>374553</v>
      </c>
      <c r="L62" s="10"/>
      <c r="M62" s="179"/>
      <c r="N62" s="148">
        <f>SUM(M63:M63)</f>
        <v>237600</v>
      </c>
      <c r="O62" s="56">
        <v>3299434.08</v>
      </c>
      <c r="P62" s="56" t="e">
        <f>SUM(#REF!)</f>
        <v>#REF!</v>
      </c>
      <c r="Q62" s="56"/>
      <c r="R62" s="57"/>
      <c r="S62" s="90"/>
    </row>
    <row r="63" spans="1:19" s="23" customFormat="1" ht="13.5" customHeight="1">
      <c r="A63" s="59"/>
      <c r="B63" s="60"/>
      <c r="C63" s="60"/>
      <c r="D63" s="6" t="s">
        <v>203</v>
      </c>
      <c r="E63" s="61"/>
      <c r="F63" s="61"/>
      <c r="G63" s="61"/>
      <c r="H63" s="61"/>
      <c r="I63" s="61"/>
      <c r="J63" s="61"/>
      <c r="K63" s="61"/>
      <c r="L63" s="11" t="s">
        <v>92</v>
      </c>
      <c r="M63" s="139">
        <v>237600</v>
      </c>
      <c r="N63" s="143"/>
      <c r="O63" s="63"/>
      <c r="P63" s="63"/>
      <c r="Q63" s="63"/>
      <c r="R63" s="64" t="s">
        <v>45</v>
      </c>
      <c r="S63" s="65" t="s">
        <v>57</v>
      </c>
    </row>
    <row r="64" spans="1:19" s="23" customFormat="1" ht="13.5" customHeight="1">
      <c r="A64" s="29">
        <v>3</v>
      </c>
      <c r="B64" s="26">
        <v>3</v>
      </c>
      <c r="C64" s="26">
        <v>5</v>
      </c>
      <c r="D64" s="4" t="s">
        <v>53</v>
      </c>
      <c r="E64" s="75">
        <v>356074</v>
      </c>
      <c r="F64" s="75">
        <v>10473</v>
      </c>
      <c r="G64" s="75">
        <v>10473</v>
      </c>
      <c r="H64" s="75">
        <f>+E64+F64+G64</f>
        <v>377020</v>
      </c>
      <c r="I64" s="75">
        <v>506882.2</v>
      </c>
      <c r="J64" s="75">
        <v>670452</v>
      </c>
      <c r="K64" s="75">
        <v>797930</v>
      </c>
      <c r="L64" s="10"/>
      <c r="M64" s="179"/>
      <c r="N64" s="148">
        <f>SUM(M65:M65)</f>
        <v>204000</v>
      </c>
      <c r="O64" s="56">
        <v>51805.2</v>
      </c>
      <c r="P64" s="56">
        <f>+N64</f>
        <v>204000</v>
      </c>
      <c r="Q64" s="56"/>
      <c r="R64" s="57"/>
      <c r="S64" s="90"/>
    </row>
    <row r="65" spans="1:19" s="23" customFormat="1" ht="12.75">
      <c r="A65" s="59"/>
      <c r="B65" s="60"/>
      <c r="C65" s="60"/>
      <c r="D65" s="6" t="s">
        <v>180</v>
      </c>
      <c r="E65" s="61"/>
      <c r="F65" s="61"/>
      <c r="G65" s="61"/>
      <c r="H65" s="61"/>
      <c r="I65" s="61"/>
      <c r="J65" s="61"/>
      <c r="K65" s="61"/>
      <c r="L65" s="11" t="s">
        <v>92</v>
      </c>
      <c r="M65" s="139">
        <v>204000</v>
      </c>
      <c r="N65" s="154"/>
      <c r="O65" s="63"/>
      <c r="P65" s="63"/>
      <c r="Q65" s="63"/>
      <c r="R65" s="64" t="s">
        <v>45</v>
      </c>
      <c r="S65" s="65" t="s">
        <v>57</v>
      </c>
    </row>
    <row r="66" spans="1:20" s="108" customFormat="1" ht="13.5" customHeight="1">
      <c r="A66" s="45">
        <v>3</v>
      </c>
      <c r="B66" s="46">
        <v>4</v>
      </c>
      <c r="C66" s="46"/>
      <c r="D66" s="3" t="s">
        <v>74</v>
      </c>
      <c r="E66" s="33">
        <v>356074</v>
      </c>
      <c r="F66" s="33">
        <v>10473</v>
      </c>
      <c r="G66" s="33">
        <v>10473</v>
      </c>
      <c r="H66" s="33">
        <f>+E66+F66+G66</f>
        <v>377020</v>
      </c>
      <c r="I66" s="33">
        <v>506882.2</v>
      </c>
      <c r="J66" s="33">
        <v>670452</v>
      </c>
      <c r="K66" s="33">
        <v>797930</v>
      </c>
      <c r="L66" s="15"/>
      <c r="M66" s="144"/>
      <c r="N66" s="137">
        <f>SUM(N67:N79)</f>
        <v>962100</v>
      </c>
      <c r="O66" s="104"/>
      <c r="P66" s="104"/>
      <c r="Q66" s="104"/>
      <c r="R66" s="105"/>
      <c r="S66" s="106"/>
      <c r="T66" s="107"/>
    </row>
    <row r="67" spans="1:20" s="108" customFormat="1" ht="13.5" customHeight="1">
      <c r="A67" s="79">
        <v>3</v>
      </c>
      <c r="B67" s="80">
        <v>4</v>
      </c>
      <c r="C67" s="80">
        <v>1</v>
      </c>
      <c r="D67" s="5" t="s">
        <v>139</v>
      </c>
      <c r="E67" s="98"/>
      <c r="F67" s="98"/>
      <c r="G67" s="98"/>
      <c r="H67" s="98"/>
      <c r="I67" s="98"/>
      <c r="J67" s="98"/>
      <c r="K67" s="98"/>
      <c r="L67" s="159"/>
      <c r="M67" s="141"/>
      <c r="N67" s="150">
        <f>SUM(M68:M69)</f>
        <v>300000</v>
      </c>
      <c r="O67" s="165"/>
      <c r="P67" s="165"/>
      <c r="Q67" s="165"/>
      <c r="R67" s="166"/>
      <c r="S67" s="167"/>
      <c r="T67" s="107"/>
    </row>
    <row r="68" spans="1:20" s="108" customFormat="1" ht="13.5" customHeight="1">
      <c r="A68" s="79"/>
      <c r="B68" s="80"/>
      <c r="C68" s="80"/>
      <c r="D68" s="5" t="s">
        <v>163</v>
      </c>
      <c r="E68" s="98"/>
      <c r="F68" s="98"/>
      <c r="G68" s="98"/>
      <c r="H68" s="98"/>
      <c r="I68" s="98"/>
      <c r="J68" s="98"/>
      <c r="K68" s="98"/>
      <c r="L68" s="11" t="s">
        <v>161</v>
      </c>
      <c r="M68" s="141">
        <v>210000</v>
      </c>
      <c r="N68" s="150"/>
      <c r="O68" s="165"/>
      <c r="P68" s="165"/>
      <c r="Q68" s="165"/>
      <c r="R68" s="64" t="s">
        <v>65</v>
      </c>
      <c r="S68" s="65" t="s">
        <v>73</v>
      </c>
      <c r="T68" s="107"/>
    </row>
    <row r="69" spans="1:20" s="108" customFormat="1" ht="13.5" customHeight="1">
      <c r="A69" s="79"/>
      <c r="B69" s="80"/>
      <c r="C69" s="80"/>
      <c r="D69" s="5" t="s">
        <v>140</v>
      </c>
      <c r="E69" s="98"/>
      <c r="F69" s="98"/>
      <c r="G69" s="98"/>
      <c r="H69" s="98"/>
      <c r="I69" s="98"/>
      <c r="J69" s="98"/>
      <c r="K69" s="98"/>
      <c r="L69" s="11" t="s">
        <v>93</v>
      </c>
      <c r="M69" s="141">
        <v>90000</v>
      </c>
      <c r="N69" s="150"/>
      <c r="O69" s="165"/>
      <c r="P69" s="165"/>
      <c r="Q69" s="165"/>
      <c r="R69" s="64" t="s">
        <v>65</v>
      </c>
      <c r="S69" s="65" t="s">
        <v>73</v>
      </c>
      <c r="T69" s="107"/>
    </row>
    <row r="70" spans="1:20" s="108" customFormat="1" ht="13.5" customHeight="1">
      <c r="A70" s="29">
        <v>3</v>
      </c>
      <c r="B70" s="26">
        <v>4</v>
      </c>
      <c r="C70" s="26">
        <v>5</v>
      </c>
      <c r="D70" s="21" t="s">
        <v>135</v>
      </c>
      <c r="E70" s="66"/>
      <c r="F70" s="66"/>
      <c r="G70" s="66"/>
      <c r="H70" s="66"/>
      <c r="I70" s="66"/>
      <c r="J70" s="66"/>
      <c r="K70" s="66"/>
      <c r="L70" s="11"/>
      <c r="M70" s="139"/>
      <c r="N70" s="148">
        <f>SUM(M71:M78)</f>
        <v>482100</v>
      </c>
      <c r="O70" s="104"/>
      <c r="P70" s="104"/>
      <c r="Q70" s="104"/>
      <c r="R70" s="64"/>
      <c r="S70" s="65"/>
      <c r="T70" s="107"/>
    </row>
    <row r="71" spans="1:20" s="108" customFormat="1" ht="13.5" customHeight="1">
      <c r="A71" s="29"/>
      <c r="B71" s="26"/>
      <c r="C71" s="26"/>
      <c r="D71" s="21" t="s">
        <v>136</v>
      </c>
      <c r="E71" s="66"/>
      <c r="F71" s="66"/>
      <c r="G71" s="66"/>
      <c r="H71" s="66"/>
      <c r="I71" s="66"/>
      <c r="J71" s="66"/>
      <c r="K71" s="66"/>
      <c r="L71" s="11" t="s">
        <v>96</v>
      </c>
      <c r="M71" s="139">
        <v>24000</v>
      </c>
      <c r="N71" s="151"/>
      <c r="O71" s="104"/>
      <c r="P71" s="104"/>
      <c r="Q71" s="104"/>
      <c r="R71" s="64" t="s">
        <v>65</v>
      </c>
      <c r="S71" s="65" t="s">
        <v>73</v>
      </c>
      <c r="T71" s="107"/>
    </row>
    <row r="72" spans="1:20" s="108" customFormat="1" ht="13.5" customHeight="1">
      <c r="A72" s="29"/>
      <c r="B72" s="26"/>
      <c r="C72" s="26"/>
      <c r="D72" s="21" t="s">
        <v>221</v>
      </c>
      <c r="E72" s="66"/>
      <c r="F72" s="66"/>
      <c r="G72" s="66"/>
      <c r="H72" s="66"/>
      <c r="I72" s="66"/>
      <c r="J72" s="66"/>
      <c r="K72" s="66"/>
      <c r="L72" s="1" t="s">
        <v>141</v>
      </c>
      <c r="M72" s="139">
        <v>165600</v>
      </c>
      <c r="N72" s="151"/>
      <c r="O72" s="104"/>
      <c r="P72" s="104"/>
      <c r="Q72" s="104"/>
      <c r="R72" s="64" t="s">
        <v>65</v>
      </c>
      <c r="S72" s="65" t="s">
        <v>73</v>
      </c>
      <c r="T72" s="107"/>
    </row>
    <row r="73" spans="1:20" s="108" customFormat="1" ht="13.5" customHeight="1">
      <c r="A73" s="29"/>
      <c r="B73" s="26"/>
      <c r="C73" s="26"/>
      <c r="D73" s="21" t="s">
        <v>159</v>
      </c>
      <c r="E73" s="66"/>
      <c r="F73" s="66"/>
      <c r="G73" s="66"/>
      <c r="H73" s="66"/>
      <c r="I73" s="66"/>
      <c r="J73" s="66"/>
      <c r="K73" s="66"/>
      <c r="L73" s="11" t="s">
        <v>154</v>
      </c>
      <c r="M73" s="139">
        <v>31500</v>
      </c>
      <c r="N73" s="151"/>
      <c r="O73" s="104"/>
      <c r="P73" s="104"/>
      <c r="Q73" s="104"/>
      <c r="R73" s="64" t="s">
        <v>65</v>
      </c>
      <c r="S73" s="65" t="s">
        <v>73</v>
      </c>
      <c r="T73" s="107"/>
    </row>
    <row r="74" spans="1:20" s="108" customFormat="1" ht="13.5" customHeight="1">
      <c r="A74" s="29"/>
      <c r="B74" s="26"/>
      <c r="C74" s="26"/>
      <c r="D74" s="21" t="s">
        <v>164</v>
      </c>
      <c r="E74" s="66"/>
      <c r="F74" s="66"/>
      <c r="G74" s="66"/>
      <c r="H74" s="66"/>
      <c r="I74" s="66"/>
      <c r="J74" s="66"/>
      <c r="K74" s="66"/>
      <c r="L74" s="11" t="s">
        <v>161</v>
      </c>
      <c r="M74" s="139">
        <v>97500</v>
      </c>
      <c r="N74" s="151"/>
      <c r="O74" s="104"/>
      <c r="P74" s="104"/>
      <c r="Q74" s="104"/>
      <c r="R74" s="64" t="s">
        <v>65</v>
      </c>
      <c r="S74" s="65" t="s">
        <v>73</v>
      </c>
      <c r="T74" s="107"/>
    </row>
    <row r="75" spans="1:20" s="108" customFormat="1" ht="13.5" customHeight="1">
      <c r="A75" s="29"/>
      <c r="B75" s="26"/>
      <c r="C75" s="26"/>
      <c r="D75" s="21" t="s">
        <v>173</v>
      </c>
      <c r="E75" s="66"/>
      <c r="F75" s="66"/>
      <c r="G75" s="66"/>
      <c r="H75" s="66"/>
      <c r="I75" s="66"/>
      <c r="J75" s="66"/>
      <c r="K75" s="66"/>
      <c r="L75" s="11" t="s">
        <v>93</v>
      </c>
      <c r="M75" s="139">
        <v>24300</v>
      </c>
      <c r="N75" s="151"/>
      <c r="O75" s="104"/>
      <c r="P75" s="104"/>
      <c r="Q75" s="104"/>
      <c r="R75" s="64" t="s">
        <v>65</v>
      </c>
      <c r="S75" s="65" t="s">
        <v>73</v>
      </c>
      <c r="T75" s="107"/>
    </row>
    <row r="76" spans="1:20" s="108" customFormat="1" ht="13.5" customHeight="1">
      <c r="A76" s="29"/>
      <c r="B76" s="26"/>
      <c r="C76" s="26"/>
      <c r="D76" s="21" t="s">
        <v>186</v>
      </c>
      <c r="E76" s="66"/>
      <c r="F76" s="66"/>
      <c r="G76" s="66"/>
      <c r="H76" s="66"/>
      <c r="I76" s="66"/>
      <c r="J76" s="66"/>
      <c r="K76" s="66"/>
      <c r="L76" s="11" t="s">
        <v>187</v>
      </c>
      <c r="M76" s="139">
        <v>3000</v>
      </c>
      <c r="N76" s="151"/>
      <c r="O76" s="104"/>
      <c r="P76" s="104"/>
      <c r="Q76" s="104"/>
      <c r="R76" s="64" t="s">
        <v>65</v>
      </c>
      <c r="S76" s="65" t="s">
        <v>73</v>
      </c>
      <c r="T76" s="107"/>
    </row>
    <row r="77" spans="1:20" s="108" customFormat="1" ht="13.5" customHeight="1">
      <c r="A77" s="29"/>
      <c r="B77" s="26"/>
      <c r="C77" s="26"/>
      <c r="D77" s="21" t="s">
        <v>201</v>
      </c>
      <c r="E77" s="66"/>
      <c r="F77" s="66"/>
      <c r="G77" s="66"/>
      <c r="H77" s="66"/>
      <c r="I77" s="66"/>
      <c r="J77" s="66"/>
      <c r="K77" s="66"/>
      <c r="L77" s="11" t="s">
        <v>202</v>
      </c>
      <c r="M77" s="139">
        <v>1200</v>
      </c>
      <c r="N77" s="151"/>
      <c r="O77" s="104"/>
      <c r="P77" s="104"/>
      <c r="Q77" s="104"/>
      <c r="R77" s="64"/>
      <c r="S77" s="65"/>
      <c r="T77" s="107"/>
    </row>
    <row r="78" spans="1:20" s="108" customFormat="1" ht="13.5" customHeight="1">
      <c r="A78" s="29"/>
      <c r="B78" s="26"/>
      <c r="C78" s="26"/>
      <c r="D78" s="21" t="s">
        <v>192</v>
      </c>
      <c r="E78" s="66"/>
      <c r="F78" s="66"/>
      <c r="G78" s="66"/>
      <c r="H78" s="66"/>
      <c r="I78" s="66"/>
      <c r="J78" s="66"/>
      <c r="K78" s="66"/>
      <c r="L78" s="11" t="s">
        <v>191</v>
      </c>
      <c r="M78" s="139">
        <v>135000</v>
      </c>
      <c r="N78" s="151"/>
      <c r="O78" s="104"/>
      <c r="P78" s="104"/>
      <c r="Q78" s="104"/>
      <c r="R78" s="64" t="s">
        <v>65</v>
      </c>
      <c r="S78" s="65" t="s">
        <v>73</v>
      </c>
      <c r="T78" s="107"/>
    </row>
    <row r="79" spans="1:20" s="108" customFormat="1" ht="13.5" customHeight="1">
      <c r="A79" s="29">
        <v>3</v>
      </c>
      <c r="B79" s="26">
        <v>4</v>
      </c>
      <c r="C79" s="26">
        <v>7</v>
      </c>
      <c r="D79" s="21" t="s">
        <v>174</v>
      </c>
      <c r="E79" s="66"/>
      <c r="F79" s="66"/>
      <c r="G79" s="66"/>
      <c r="H79" s="66"/>
      <c r="I79" s="66"/>
      <c r="J79" s="66"/>
      <c r="K79" s="66"/>
      <c r="L79" s="11"/>
      <c r="M79" s="139"/>
      <c r="N79" s="149">
        <f>SUM(M80:M81)</f>
        <v>180000</v>
      </c>
      <c r="O79" s="104"/>
      <c r="P79" s="104"/>
      <c r="Q79" s="104"/>
      <c r="R79" s="64"/>
      <c r="S79" s="65"/>
      <c r="T79" s="107"/>
    </row>
    <row r="80" spans="1:20" s="108" customFormat="1" ht="13.5" customHeight="1">
      <c r="A80" s="29"/>
      <c r="B80" s="26"/>
      <c r="C80" s="26"/>
      <c r="D80" s="21" t="s">
        <v>216</v>
      </c>
      <c r="E80" s="66"/>
      <c r="F80" s="66"/>
      <c r="G80" s="66"/>
      <c r="H80" s="66"/>
      <c r="I80" s="66"/>
      <c r="J80" s="66"/>
      <c r="K80" s="66"/>
      <c r="L80" s="11" t="s">
        <v>217</v>
      </c>
      <c r="M80" s="139">
        <v>100000</v>
      </c>
      <c r="N80" s="149"/>
      <c r="O80" s="104"/>
      <c r="P80" s="104"/>
      <c r="Q80" s="104"/>
      <c r="R80" s="64" t="s">
        <v>65</v>
      </c>
      <c r="S80" s="65" t="s">
        <v>73</v>
      </c>
      <c r="T80" s="107"/>
    </row>
    <row r="81" spans="1:20" s="108" customFormat="1" ht="13.5" customHeight="1">
      <c r="A81" s="29"/>
      <c r="B81" s="26"/>
      <c r="C81" s="26"/>
      <c r="D81" s="21" t="s">
        <v>197</v>
      </c>
      <c r="E81" s="66"/>
      <c r="F81" s="66"/>
      <c r="G81" s="66"/>
      <c r="H81" s="66"/>
      <c r="I81" s="66"/>
      <c r="J81" s="66"/>
      <c r="K81" s="66"/>
      <c r="L81" s="11" t="s">
        <v>93</v>
      </c>
      <c r="M81" s="139">
        <v>80000</v>
      </c>
      <c r="N81" s="151"/>
      <c r="O81" s="104"/>
      <c r="P81" s="104"/>
      <c r="Q81" s="104"/>
      <c r="R81" s="64" t="s">
        <v>65</v>
      </c>
      <c r="S81" s="65" t="s">
        <v>73</v>
      </c>
      <c r="T81" s="107"/>
    </row>
    <row r="82" spans="1:19" s="23" customFormat="1" ht="13.5" customHeight="1">
      <c r="A82" s="45">
        <v>3</v>
      </c>
      <c r="B82" s="46">
        <v>5</v>
      </c>
      <c r="C82" s="46" t="s">
        <v>4</v>
      </c>
      <c r="D82" s="8" t="s">
        <v>50</v>
      </c>
      <c r="E82" s="33"/>
      <c r="F82" s="33"/>
      <c r="G82" s="33"/>
      <c r="H82" s="33"/>
      <c r="I82" s="33"/>
      <c r="J82" s="33"/>
      <c r="K82" s="33"/>
      <c r="L82" s="15"/>
      <c r="M82" s="144"/>
      <c r="N82" s="137">
        <f>SUM(N83:N107)</f>
        <v>13474674</v>
      </c>
      <c r="O82" s="50">
        <f>SUM(O83:O94)</f>
        <v>318681.35</v>
      </c>
      <c r="P82" s="50">
        <f>+P83+P91+P94</f>
        <v>3740150</v>
      </c>
      <c r="Q82" s="49">
        <f>+O82-P82</f>
        <v>-3421468.65</v>
      </c>
      <c r="R82" s="109"/>
      <c r="S82" s="36"/>
    </row>
    <row r="83" spans="1:19" s="23" customFormat="1" ht="13.5" customHeight="1">
      <c r="A83" s="29">
        <v>3</v>
      </c>
      <c r="B83" s="26">
        <v>5</v>
      </c>
      <c r="C83" s="26">
        <v>3</v>
      </c>
      <c r="D83" s="9" t="s">
        <v>17</v>
      </c>
      <c r="E83" s="66">
        <v>18360</v>
      </c>
      <c r="F83" s="66">
        <v>46350</v>
      </c>
      <c r="G83" s="66">
        <v>81800</v>
      </c>
      <c r="H83" s="66">
        <f>+E83+F83+G83</f>
        <v>146510</v>
      </c>
      <c r="I83" s="66">
        <v>45540</v>
      </c>
      <c r="J83" s="66">
        <v>82800</v>
      </c>
      <c r="K83" s="66">
        <v>185320</v>
      </c>
      <c r="L83" s="13"/>
      <c r="M83" s="139"/>
      <c r="N83" s="148">
        <f>SUM(M84:M90)</f>
        <v>1344400</v>
      </c>
      <c r="O83" s="56">
        <v>173013</v>
      </c>
      <c r="P83" s="56">
        <f>+N83</f>
        <v>1344400</v>
      </c>
      <c r="Q83" s="56"/>
      <c r="R83" s="57"/>
      <c r="S83" s="88"/>
    </row>
    <row r="84" spans="1:19" s="23" customFormat="1" ht="13.5" customHeight="1">
      <c r="A84" s="59"/>
      <c r="B84" s="60"/>
      <c r="C84" s="60"/>
      <c r="D84" s="168" t="s">
        <v>69</v>
      </c>
      <c r="E84" s="110"/>
      <c r="F84" s="110"/>
      <c r="G84" s="110"/>
      <c r="H84" s="110"/>
      <c r="I84" s="110"/>
      <c r="J84" s="110"/>
      <c r="K84" s="110"/>
      <c r="L84" s="11" t="s">
        <v>153</v>
      </c>
      <c r="M84" s="139">
        <v>63700</v>
      </c>
      <c r="N84" s="143"/>
      <c r="O84" s="63"/>
      <c r="P84" s="72"/>
      <c r="Q84" s="63"/>
      <c r="R84" s="64" t="s">
        <v>65</v>
      </c>
      <c r="S84" s="65" t="s">
        <v>73</v>
      </c>
    </row>
    <row r="85" spans="1:19" s="23" customFormat="1" ht="13.5" customHeight="1">
      <c r="A85" s="59"/>
      <c r="B85" s="60"/>
      <c r="C85" s="60"/>
      <c r="D85" s="168" t="s">
        <v>193</v>
      </c>
      <c r="E85" s="110"/>
      <c r="F85" s="110"/>
      <c r="G85" s="110"/>
      <c r="H85" s="110"/>
      <c r="I85" s="110"/>
      <c r="J85" s="110"/>
      <c r="K85" s="110"/>
      <c r="L85" s="11" t="s">
        <v>191</v>
      </c>
      <c r="M85" s="139">
        <v>200000</v>
      </c>
      <c r="N85" s="143"/>
      <c r="O85" s="63"/>
      <c r="P85" s="72"/>
      <c r="Q85" s="63"/>
      <c r="R85" s="64" t="s">
        <v>65</v>
      </c>
      <c r="S85" s="65" t="s">
        <v>73</v>
      </c>
    </row>
    <row r="86" spans="1:19" s="23" customFormat="1" ht="13.5" customHeight="1">
      <c r="A86" s="59"/>
      <c r="B86" s="60"/>
      <c r="C86" s="60"/>
      <c r="D86" s="168" t="s">
        <v>158</v>
      </c>
      <c r="E86" s="110"/>
      <c r="F86" s="110"/>
      <c r="G86" s="110"/>
      <c r="H86" s="110"/>
      <c r="I86" s="110"/>
      <c r="J86" s="110"/>
      <c r="K86" s="110"/>
      <c r="L86" s="11" t="s">
        <v>154</v>
      </c>
      <c r="M86" s="139">
        <v>94000</v>
      </c>
      <c r="N86" s="143"/>
      <c r="O86" s="63"/>
      <c r="P86" s="72"/>
      <c r="Q86" s="63"/>
      <c r="R86" s="64" t="s">
        <v>65</v>
      </c>
      <c r="S86" s="65" t="s">
        <v>73</v>
      </c>
    </row>
    <row r="87" spans="1:19" s="23" customFormat="1" ht="13.5" customHeight="1">
      <c r="A87" s="59"/>
      <c r="B87" s="60"/>
      <c r="C87" s="60"/>
      <c r="D87" s="9" t="s">
        <v>200</v>
      </c>
      <c r="E87" s="61"/>
      <c r="F87" s="61"/>
      <c r="G87" s="61"/>
      <c r="H87" s="61"/>
      <c r="I87" s="61"/>
      <c r="J87" s="61"/>
      <c r="K87" s="61"/>
      <c r="L87" s="11" t="s">
        <v>202</v>
      </c>
      <c r="M87" s="139">
        <v>66200</v>
      </c>
      <c r="N87" s="143"/>
      <c r="O87" s="63"/>
      <c r="P87" s="72"/>
      <c r="Q87" s="63"/>
      <c r="R87" s="64" t="s">
        <v>65</v>
      </c>
      <c r="S87" s="65" t="s">
        <v>73</v>
      </c>
    </row>
    <row r="88" spans="1:19" s="23" customFormat="1" ht="13.5" customHeight="1">
      <c r="A88" s="59"/>
      <c r="B88" s="60"/>
      <c r="C88" s="60"/>
      <c r="D88" s="9" t="s">
        <v>218</v>
      </c>
      <c r="E88" s="110"/>
      <c r="F88" s="110"/>
      <c r="G88" s="110"/>
      <c r="H88" s="110"/>
      <c r="I88" s="110"/>
      <c r="J88" s="110"/>
      <c r="K88" s="110"/>
      <c r="L88" s="11" t="s">
        <v>217</v>
      </c>
      <c r="M88" s="139">
        <v>225000</v>
      </c>
      <c r="N88" s="143"/>
      <c r="O88" s="63"/>
      <c r="P88" s="72"/>
      <c r="Q88" s="63"/>
      <c r="R88" s="64" t="s">
        <v>65</v>
      </c>
      <c r="S88" s="65" t="s">
        <v>73</v>
      </c>
    </row>
    <row r="89" spans="1:19" s="23" customFormat="1" ht="13.5" customHeight="1">
      <c r="A89" s="59"/>
      <c r="B89" s="60"/>
      <c r="C89" s="60"/>
      <c r="D89" s="168" t="s">
        <v>142</v>
      </c>
      <c r="E89" s="110"/>
      <c r="F89" s="110"/>
      <c r="G89" s="110"/>
      <c r="H89" s="110"/>
      <c r="I89" s="110"/>
      <c r="J89" s="110"/>
      <c r="K89" s="110"/>
      <c r="L89" s="1" t="s">
        <v>141</v>
      </c>
      <c r="M89" s="139">
        <v>65500</v>
      </c>
      <c r="N89" s="143"/>
      <c r="O89" s="63"/>
      <c r="P89" s="72"/>
      <c r="Q89" s="63"/>
      <c r="R89" s="64" t="s">
        <v>65</v>
      </c>
      <c r="S89" s="65" t="s">
        <v>73</v>
      </c>
    </row>
    <row r="90" spans="1:19" s="23" customFormat="1" ht="13.5" customHeight="1">
      <c r="A90" s="59"/>
      <c r="B90" s="60"/>
      <c r="C90" s="60"/>
      <c r="D90" s="6" t="s">
        <v>80</v>
      </c>
      <c r="E90" s="110"/>
      <c r="F90" s="110"/>
      <c r="G90" s="110"/>
      <c r="H90" s="110"/>
      <c r="I90" s="110"/>
      <c r="J90" s="110"/>
      <c r="K90" s="110"/>
      <c r="L90" s="11" t="s">
        <v>93</v>
      </c>
      <c r="M90" s="139">
        <v>630000</v>
      </c>
      <c r="N90" s="143"/>
      <c r="O90" s="63"/>
      <c r="P90" s="72"/>
      <c r="Q90" s="63"/>
      <c r="R90" s="64" t="s">
        <v>65</v>
      </c>
      <c r="S90" s="65" t="s">
        <v>73</v>
      </c>
    </row>
    <row r="91" spans="1:19" s="23" customFormat="1" ht="13.5" customHeight="1">
      <c r="A91" s="29">
        <v>3</v>
      </c>
      <c r="B91" s="26">
        <v>5</v>
      </c>
      <c r="C91" s="26">
        <v>4</v>
      </c>
      <c r="D91" s="21" t="s">
        <v>61</v>
      </c>
      <c r="E91" s="75">
        <v>77716</v>
      </c>
      <c r="F91" s="75">
        <v>2750</v>
      </c>
      <c r="G91" s="75">
        <v>2167</v>
      </c>
      <c r="H91" s="75">
        <f>+E91+F91+G91</f>
        <v>82633</v>
      </c>
      <c r="I91" s="75">
        <v>116399.8</v>
      </c>
      <c r="J91" s="75">
        <v>108943</v>
      </c>
      <c r="K91" s="75">
        <v>161447</v>
      </c>
      <c r="L91" s="10"/>
      <c r="M91" s="179"/>
      <c r="N91" s="148">
        <f>SUM(M92:M93)</f>
        <v>208000</v>
      </c>
      <c r="O91" s="56">
        <v>143801.8</v>
      </c>
      <c r="P91" s="56">
        <f>SUM(P93:P93)</f>
        <v>0</v>
      </c>
      <c r="Q91" s="56"/>
      <c r="R91" s="57"/>
      <c r="S91" s="90"/>
    </row>
    <row r="92" spans="1:19" s="23" customFormat="1" ht="18" customHeight="1">
      <c r="A92" s="29"/>
      <c r="B92" s="26"/>
      <c r="C92" s="26"/>
      <c r="D92" s="21" t="s">
        <v>177</v>
      </c>
      <c r="E92" s="75"/>
      <c r="F92" s="75"/>
      <c r="G92" s="75"/>
      <c r="H92" s="75"/>
      <c r="I92" s="75"/>
      <c r="J92" s="75"/>
      <c r="K92" s="75"/>
      <c r="L92" s="12" t="s">
        <v>92</v>
      </c>
      <c r="M92" s="179">
        <v>143000</v>
      </c>
      <c r="N92" s="148"/>
      <c r="O92" s="56"/>
      <c r="P92" s="56"/>
      <c r="Q92" s="56"/>
      <c r="R92" s="57" t="s">
        <v>45</v>
      </c>
      <c r="S92" s="65" t="s">
        <v>57</v>
      </c>
    </row>
    <row r="93" spans="1:19" s="23" customFormat="1" ht="15.75" customHeight="1">
      <c r="A93" s="59"/>
      <c r="B93" s="60"/>
      <c r="C93" s="60"/>
      <c r="D93" s="21" t="s">
        <v>222</v>
      </c>
      <c r="E93" s="53"/>
      <c r="F93" s="53"/>
      <c r="G93" s="53"/>
      <c r="H93" s="53"/>
      <c r="I93" s="53"/>
      <c r="J93" s="53"/>
      <c r="K93" s="53"/>
      <c r="L93" s="12" t="s">
        <v>92</v>
      </c>
      <c r="M93" s="141">
        <v>65000</v>
      </c>
      <c r="N93" s="151"/>
      <c r="O93" s="91"/>
      <c r="P93" s="91"/>
      <c r="Q93" s="91"/>
      <c r="R93" s="57" t="s">
        <v>45</v>
      </c>
      <c r="S93" s="65" t="s">
        <v>57</v>
      </c>
    </row>
    <row r="94" spans="1:19" s="23" customFormat="1" ht="13.5" customHeight="1">
      <c r="A94" s="29">
        <v>3</v>
      </c>
      <c r="B94" s="26">
        <v>5</v>
      </c>
      <c r="C94" s="26">
        <v>6</v>
      </c>
      <c r="D94" s="9" t="s">
        <v>18</v>
      </c>
      <c r="E94" s="75">
        <v>0</v>
      </c>
      <c r="F94" s="75">
        <v>0</v>
      </c>
      <c r="G94" s="75">
        <v>0</v>
      </c>
      <c r="H94" s="75">
        <f>+E94+F94+G94</f>
        <v>0</v>
      </c>
      <c r="I94" s="75">
        <v>0</v>
      </c>
      <c r="J94" s="75">
        <v>0</v>
      </c>
      <c r="K94" s="75">
        <v>33171</v>
      </c>
      <c r="L94" s="10"/>
      <c r="M94" s="179"/>
      <c r="N94" s="148">
        <f>SUM(M95:M98)</f>
        <v>2395750</v>
      </c>
      <c r="O94" s="56">
        <v>1866.55</v>
      </c>
      <c r="P94" s="56">
        <f>+N94</f>
        <v>2395750</v>
      </c>
      <c r="Q94" s="56"/>
      <c r="R94" s="57"/>
      <c r="S94" s="90"/>
    </row>
    <row r="95" spans="1:19" s="101" customFormat="1" ht="13.5" customHeight="1">
      <c r="A95" s="29"/>
      <c r="B95" s="26"/>
      <c r="C95" s="26"/>
      <c r="D95" s="9" t="s">
        <v>121</v>
      </c>
      <c r="E95" s="66"/>
      <c r="F95" s="66"/>
      <c r="G95" s="66"/>
      <c r="H95" s="66"/>
      <c r="I95" s="66"/>
      <c r="J95" s="66"/>
      <c r="K95" s="66"/>
      <c r="L95" s="11" t="s">
        <v>96</v>
      </c>
      <c r="M95" s="139">
        <v>1560000</v>
      </c>
      <c r="N95" s="154"/>
      <c r="O95" s="69"/>
      <c r="P95" s="69"/>
      <c r="Q95" s="69"/>
      <c r="R95" s="57" t="s">
        <v>45</v>
      </c>
      <c r="S95" s="65" t="s">
        <v>57</v>
      </c>
    </row>
    <row r="96" spans="1:19" s="101" customFormat="1" ht="13.5" customHeight="1">
      <c r="A96" s="29"/>
      <c r="B96" s="26"/>
      <c r="C96" s="26"/>
      <c r="D96" s="9" t="s">
        <v>123</v>
      </c>
      <c r="E96" s="66"/>
      <c r="F96" s="66"/>
      <c r="G96" s="66"/>
      <c r="H96" s="66"/>
      <c r="I96" s="66"/>
      <c r="J96" s="66"/>
      <c r="K96" s="66"/>
      <c r="L96" s="11" t="s">
        <v>96</v>
      </c>
      <c r="M96" s="139">
        <v>70000</v>
      </c>
      <c r="N96" s="154"/>
      <c r="O96" s="69"/>
      <c r="P96" s="69"/>
      <c r="Q96" s="69"/>
      <c r="R96" s="64" t="s">
        <v>65</v>
      </c>
      <c r="S96" s="65" t="s">
        <v>73</v>
      </c>
    </row>
    <row r="97" spans="1:19" s="101" customFormat="1" ht="13.5" customHeight="1">
      <c r="A97" s="29"/>
      <c r="B97" s="26"/>
      <c r="C97" s="26"/>
      <c r="D97" s="9" t="s">
        <v>204</v>
      </c>
      <c r="E97" s="66"/>
      <c r="F97" s="66"/>
      <c r="G97" s="66"/>
      <c r="H97" s="66"/>
      <c r="I97" s="66"/>
      <c r="J97" s="66"/>
      <c r="K97" s="66"/>
      <c r="L97" s="11" t="s">
        <v>96</v>
      </c>
      <c r="M97" s="139">
        <v>45750</v>
      </c>
      <c r="N97" s="154"/>
      <c r="O97" s="69"/>
      <c r="P97" s="69"/>
      <c r="Q97" s="69"/>
      <c r="R97" s="64" t="s">
        <v>65</v>
      </c>
      <c r="S97" s="65" t="s">
        <v>73</v>
      </c>
    </row>
    <row r="98" spans="1:19" s="101" customFormat="1" ht="13.5" customHeight="1">
      <c r="A98" s="29"/>
      <c r="B98" s="26"/>
      <c r="C98" s="26"/>
      <c r="D98" s="9" t="s">
        <v>229</v>
      </c>
      <c r="E98" s="66"/>
      <c r="F98" s="66"/>
      <c r="G98" s="66"/>
      <c r="H98" s="66"/>
      <c r="I98" s="66"/>
      <c r="J98" s="66"/>
      <c r="K98" s="66"/>
      <c r="L98" s="11" t="s">
        <v>96</v>
      </c>
      <c r="M98" s="139">
        <v>720000</v>
      </c>
      <c r="N98" s="154"/>
      <c r="O98" s="69"/>
      <c r="P98" s="69"/>
      <c r="Q98" s="69"/>
      <c r="R98" s="64"/>
      <c r="S98" s="65"/>
    </row>
    <row r="99" spans="1:19" s="23" customFormat="1" ht="13.5" customHeight="1">
      <c r="A99" s="29">
        <v>3</v>
      </c>
      <c r="B99" s="26">
        <v>5</v>
      </c>
      <c r="C99" s="26">
        <v>7</v>
      </c>
      <c r="D99" s="9" t="s">
        <v>207</v>
      </c>
      <c r="E99" s="66"/>
      <c r="F99" s="66"/>
      <c r="G99" s="66"/>
      <c r="H99" s="66"/>
      <c r="I99" s="66"/>
      <c r="J99" s="66"/>
      <c r="K99" s="66"/>
      <c r="L99" s="11"/>
      <c r="M99" s="139"/>
      <c r="N99" s="148">
        <f>SUM(M100:M102)</f>
        <v>402774</v>
      </c>
      <c r="O99" s="69"/>
      <c r="P99" s="69"/>
      <c r="Q99" s="69"/>
      <c r="R99" s="64"/>
      <c r="S99" s="65"/>
    </row>
    <row r="100" spans="1:19" s="23" customFormat="1" ht="13.5" customHeight="1">
      <c r="A100" s="29"/>
      <c r="B100" s="26"/>
      <c r="C100" s="26"/>
      <c r="D100" s="9" t="s">
        <v>208</v>
      </c>
      <c r="E100" s="66"/>
      <c r="F100" s="66"/>
      <c r="G100" s="66"/>
      <c r="H100" s="66"/>
      <c r="I100" s="66"/>
      <c r="J100" s="66"/>
      <c r="K100" s="66"/>
      <c r="L100" s="12" t="s">
        <v>92</v>
      </c>
      <c r="M100" s="139">
        <v>322596</v>
      </c>
      <c r="N100" s="154"/>
      <c r="O100" s="69"/>
      <c r="P100" s="69"/>
      <c r="Q100" s="69"/>
      <c r="R100" s="64" t="s">
        <v>65</v>
      </c>
      <c r="S100" s="65" t="s">
        <v>73</v>
      </c>
    </row>
    <row r="101" spans="1:19" s="23" customFormat="1" ht="13.5" customHeight="1">
      <c r="A101" s="29"/>
      <c r="B101" s="26"/>
      <c r="C101" s="26"/>
      <c r="D101" s="9" t="s">
        <v>209</v>
      </c>
      <c r="E101" s="66"/>
      <c r="F101" s="66"/>
      <c r="G101" s="66"/>
      <c r="H101" s="66"/>
      <c r="I101" s="66"/>
      <c r="J101" s="66"/>
      <c r="K101" s="66"/>
      <c r="L101" s="11" t="s">
        <v>96</v>
      </c>
      <c r="M101" s="139">
        <v>31899</v>
      </c>
      <c r="N101" s="154"/>
      <c r="O101" s="69"/>
      <c r="P101" s="69"/>
      <c r="Q101" s="69"/>
      <c r="R101" s="64" t="s">
        <v>65</v>
      </c>
      <c r="S101" s="65" t="s">
        <v>73</v>
      </c>
    </row>
    <row r="102" spans="1:19" s="23" customFormat="1" ht="13.5" customHeight="1">
      <c r="A102" s="29"/>
      <c r="B102" s="26"/>
      <c r="C102" s="26"/>
      <c r="D102" s="9" t="s">
        <v>210</v>
      </c>
      <c r="E102" s="66"/>
      <c r="F102" s="66"/>
      <c r="G102" s="66"/>
      <c r="H102" s="66"/>
      <c r="I102" s="66"/>
      <c r="J102" s="66"/>
      <c r="K102" s="66"/>
      <c r="L102" s="11" t="s">
        <v>96</v>
      </c>
      <c r="M102" s="139">
        <v>48279</v>
      </c>
      <c r="N102" s="154"/>
      <c r="O102" s="69"/>
      <c r="P102" s="69"/>
      <c r="Q102" s="69"/>
      <c r="R102" s="64" t="s">
        <v>65</v>
      </c>
      <c r="S102" s="65" t="s">
        <v>73</v>
      </c>
    </row>
    <row r="103" spans="1:19" s="23" customFormat="1" ht="18.75" customHeight="1">
      <c r="A103" s="29">
        <v>3</v>
      </c>
      <c r="B103" s="26">
        <v>5</v>
      </c>
      <c r="C103" s="26">
        <v>8</v>
      </c>
      <c r="D103" s="6" t="s">
        <v>160</v>
      </c>
      <c r="E103" s="61"/>
      <c r="F103" s="61"/>
      <c r="G103" s="61"/>
      <c r="H103" s="61"/>
      <c r="I103" s="61"/>
      <c r="J103" s="61"/>
      <c r="K103" s="61"/>
      <c r="L103" s="11"/>
      <c r="M103" s="139"/>
      <c r="N103" s="148">
        <f>SUM(M104:M104)</f>
        <v>9000000</v>
      </c>
      <c r="O103" s="63"/>
      <c r="P103" s="63"/>
      <c r="Q103" s="63"/>
      <c r="R103" s="62"/>
      <c r="S103" s="90"/>
    </row>
    <row r="104" spans="1:19" s="23" customFormat="1" ht="13.5" customHeight="1">
      <c r="A104" s="29"/>
      <c r="B104" s="26"/>
      <c r="C104" s="26"/>
      <c r="D104" s="6" t="s">
        <v>228</v>
      </c>
      <c r="E104" s="61"/>
      <c r="F104" s="61"/>
      <c r="G104" s="61"/>
      <c r="H104" s="61"/>
      <c r="I104" s="61"/>
      <c r="J104" s="61"/>
      <c r="K104" s="61"/>
      <c r="L104" s="11" t="s">
        <v>161</v>
      </c>
      <c r="M104" s="139">
        <v>9000000</v>
      </c>
      <c r="N104" s="154"/>
      <c r="O104" s="63"/>
      <c r="P104" s="63"/>
      <c r="Q104" s="63"/>
      <c r="R104" s="64" t="s">
        <v>65</v>
      </c>
      <c r="S104" s="65" t="s">
        <v>73</v>
      </c>
    </row>
    <row r="105" spans="1:19" s="23" customFormat="1" ht="12.75">
      <c r="A105" s="29">
        <v>3</v>
      </c>
      <c r="B105" s="26">
        <v>5</v>
      </c>
      <c r="C105" s="26">
        <v>9</v>
      </c>
      <c r="D105" s="6" t="s">
        <v>77</v>
      </c>
      <c r="E105" s="61"/>
      <c r="F105" s="61"/>
      <c r="G105" s="61"/>
      <c r="H105" s="61"/>
      <c r="I105" s="61"/>
      <c r="J105" s="61"/>
      <c r="K105" s="61"/>
      <c r="L105" s="11"/>
      <c r="M105" s="139"/>
      <c r="N105" s="148">
        <f>SUM(M106:M107)</f>
        <v>123750</v>
      </c>
      <c r="O105" s="63"/>
      <c r="P105" s="63"/>
      <c r="Q105" s="63"/>
      <c r="R105" s="62"/>
      <c r="S105" s="90"/>
    </row>
    <row r="106" spans="1:19" s="23" customFormat="1" ht="12.75">
      <c r="A106" s="29"/>
      <c r="B106" s="26"/>
      <c r="C106" s="26"/>
      <c r="D106" s="6" t="s">
        <v>162</v>
      </c>
      <c r="E106" s="61"/>
      <c r="F106" s="61"/>
      <c r="G106" s="61"/>
      <c r="H106" s="61"/>
      <c r="I106" s="61"/>
      <c r="J106" s="61"/>
      <c r="K106" s="61"/>
      <c r="L106" s="11" t="s">
        <v>161</v>
      </c>
      <c r="M106" s="139">
        <v>3750</v>
      </c>
      <c r="N106" s="148"/>
      <c r="O106" s="63"/>
      <c r="P106" s="63"/>
      <c r="Q106" s="63"/>
      <c r="R106" s="64" t="s">
        <v>65</v>
      </c>
      <c r="S106" s="65" t="s">
        <v>73</v>
      </c>
    </row>
    <row r="107" spans="1:19" s="23" customFormat="1" ht="12.75">
      <c r="A107" s="29"/>
      <c r="B107" s="26"/>
      <c r="C107" s="26"/>
      <c r="D107" s="6" t="s">
        <v>104</v>
      </c>
      <c r="E107" s="61"/>
      <c r="F107" s="61"/>
      <c r="G107" s="61"/>
      <c r="H107" s="61"/>
      <c r="I107" s="61"/>
      <c r="J107" s="61"/>
      <c r="K107" s="61"/>
      <c r="L107" s="11" t="s">
        <v>93</v>
      </c>
      <c r="M107" s="139">
        <v>120000</v>
      </c>
      <c r="N107" s="154"/>
      <c r="O107" s="63"/>
      <c r="P107" s="63"/>
      <c r="Q107" s="63"/>
      <c r="R107" s="64" t="s">
        <v>65</v>
      </c>
      <c r="S107" s="65" t="s">
        <v>73</v>
      </c>
    </row>
    <row r="108" spans="1:19" s="23" customFormat="1" ht="13.5" customHeight="1">
      <c r="A108" s="45">
        <v>3</v>
      </c>
      <c r="B108" s="46">
        <v>9</v>
      </c>
      <c r="C108" s="46" t="s">
        <v>4</v>
      </c>
      <c r="D108" s="8" t="s">
        <v>19</v>
      </c>
      <c r="E108" s="33">
        <f aca="true" t="shared" si="4" ref="E108:K108">SUM(E115:E117)</f>
        <v>30042</v>
      </c>
      <c r="F108" s="33">
        <f t="shared" si="4"/>
        <v>2583</v>
      </c>
      <c r="G108" s="33">
        <f t="shared" si="4"/>
        <v>883</v>
      </c>
      <c r="H108" s="33">
        <f t="shared" si="4"/>
        <v>33508</v>
      </c>
      <c r="I108" s="33">
        <f t="shared" si="4"/>
        <v>42765</v>
      </c>
      <c r="J108" s="33">
        <f t="shared" si="4"/>
        <v>38878</v>
      </c>
      <c r="K108" s="33">
        <f t="shared" si="4"/>
        <v>67153</v>
      </c>
      <c r="L108" s="15"/>
      <c r="M108" s="144"/>
      <c r="N108" s="135">
        <f>SUM(N109:N122)</f>
        <v>9272145</v>
      </c>
      <c r="O108" s="83">
        <f>SUM(O115:O117)</f>
        <v>48227.6</v>
      </c>
      <c r="P108" s="83">
        <f>+P115</f>
        <v>444000</v>
      </c>
      <c r="Q108" s="34">
        <f>+O108-P108</f>
        <v>-395772.4</v>
      </c>
      <c r="R108" s="51"/>
      <c r="S108" s="36"/>
    </row>
    <row r="109" spans="1:19" s="23" customFormat="1" ht="13.5" customHeight="1">
      <c r="A109" s="79">
        <v>3</v>
      </c>
      <c r="B109" s="80">
        <v>9</v>
      </c>
      <c r="C109" s="80">
        <v>1</v>
      </c>
      <c r="D109" s="18" t="s">
        <v>143</v>
      </c>
      <c r="E109" s="98"/>
      <c r="F109" s="98"/>
      <c r="G109" s="98"/>
      <c r="H109" s="98"/>
      <c r="I109" s="98"/>
      <c r="J109" s="98"/>
      <c r="K109" s="98"/>
      <c r="L109" s="159"/>
      <c r="M109" s="141"/>
      <c r="N109" s="153">
        <f>SUM(M110:M114)</f>
        <v>1172645</v>
      </c>
      <c r="O109" s="160"/>
      <c r="P109" s="160"/>
      <c r="Q109" s="99"/>
      <c r="R109" s="161"/>
      <c r="S109" s="162"/>
    </row>
    <row r="110" spans="1:19" s="23" customFormat="1" ht="13.5" customHeight="1">
      <c r="A110" s="79"/>
      <c r="B110" s="80"/>
      <c r="C110" s="80"/>
      <c r="D110" s="18" t="s">
        <v>144</v>
      </c>
      <c r="E110" s="98"/>
      <c r="F110" s="98"/>
      <c r="G110" s="98"/>
      <c r="H110" s="98"/>
      <c r="I110" s="98"/>
      <c r="J110" s="98"/>
      <c r="K110" s="98"/>
      <c r="L110" s="1" t="s">
        <v>141</v>
      </c>
      <c r="M110" s="141">
        <v>813600</v>
      </c>
      <c r="N110" s="153"/>
      <c r="O110" s="160"/>
      <c r="P110" s="160"/>
      <c r="Q110" s="99"/>
      <c r="R110" s="64" t="s">
        <v>65</v>
      </c>
      <c r="S110" s="65" t="s">
        <v>73</v>
      </c>
    </row>
    <row r="111" spans="1:19" s="23" customFormat="1" ht="13.5" customHeight="1">
      <c r="A111" s="79"/>
      <c r="B111" s="80"/>
      <c r="C111" s="80"/>
      <c r="D111" s="18" t="s">
        <v>175</v>
      </c>
      <c r="E111" s="98"/>
      <c r="F111" s="98"/>
      <c r="G111" s="98"/>
      <c r="H111" s="98"/>
      <c r="I111" s="98"/>
      <c r="J111" s="98"/>
      <c r="K111" s="98"/>
      <c r="L111" s="11" t="s">
        <v>93</v>
      </c>
      <c r="M111" s="141">
        <v>237000</v>
      </c>
      <c r="N111" s="153"/>
      <c r="O111" s="160"/>
      <c r="P111" s="160"/>
      <c r="Q111" s="99"/>
      <c r="R111" s="64" t="s">
        <v>65</v>
      </c>
      <c r="S111" s="65" t="s">
        <v>73</v>
      </c>
    </row>
    <row r="112" spans="1:19" s="23" customFormat="1" ht="13.5" customHeight="1">
      <c r="A112" s="79"/>
      <c r="B112" s="80"/>
      <c r="C112" s="80"/>
      <c r="D112" s="18" t="s">
        <v>195</v>
      </c>
      <c r="E112" s="98"/>
      <c r="F112" s="98"/>
      <c r="G112" s="98"/>
      <c r="H112" s="98"/>
      <c r="I112" s="98"/>
      <c r="J112" s="98"/>
      <c r="K112" s="98"/>
      <c r="L112" s="11" t="s">
        <v>191</v>
      </c>
      <c r="M112" s="141"/>
      <c r="N112" s="153"/>
      <c r="O112" s="160"/>
      <c r="P112" s="160"/>
      <c r="Q112" s="99"/>
      <c r="R112" s="64" t="s">
        <v>65</v>
      </c>
      <c r="S112" s="65" t="s">
        <v>73</v>
      </c>
    </row>
    <row r="113" spans="1:19" s="23" customFormat="1" ht="13.5" customHeight="1">
      <c r="A113" s="79"/>
      <c r="B113" s="80"/>
      <c r="C113" s="80"/>
      <c r="D113" s="18" t="s">
        <v>211</v>
      </c>
      <c r="E113" s="98"/>
      <c r="F113" s="98"/>
      <c r="G113" s="98"/>
      <c r="H113" s="98"/>
      <c r="I113" s="98"/>
      <c r="J113" s="98"/>
      <c r="K113" s="98"/>
      <c r="L113" s="11" t="s">
        <v>212</v>
      </c>
      <c r="M113" s="141">
        <v>22045</v>
      </c>
      <c r="N113" s="153"/>
      <c r="O113" s="160"/>
      <c r="P113" s="160"/>
      <c r="Q113" s="99"/>
      <c r="R113" s="64" t="s">
        <v>65</v>
      </c>
      <c r="S113" s="65" t="s">
        <v>73</v>
      </c>
    </row>
    <row r="114" spans="1:19" s="23" customFormat="1" ht="13.5" customHeight="1">
      <c r="A114" s="79"/>
      <c r="B114" s="80"/>
      <c r="C114" s="80"/>
      <c r="D114" s="18" t="s">
        <v>213</v>
      </c>
      <c r="E114" s="98"/>
      <c r="F114" s="98"/>
      <c r="G114" s="98"/>
      <c r="H114" s="98"/>
      <c r="I114" s="98"/>
      <c r="J114" s="98"/>
      <c r="K114" s="98"/>
      <c r="L114" s="11" t="s">
        <v>214</v>
      </c>
      <c r="M114" s="141">
        <v>100000</v>
      </c>
      <c r="N114" s="153"/>
      <c r="O114" s="160"/>
      <c r="P114" s="160"/>
      <c r="Q114" s="99"/>
      <c r="R114" s="64" t="s">
        <v>65</v>
      </c>
      <c r="S114" s="65" t="s">
        <v>73</v>
      </c>
    </row>
    <row r="115" spans="1:19" s="23" customFormat="1" ht="13.5" customHeight="1">
      <c r="A115" s="29">
        <v>3</v>
      </c>
      <c r="B115" s="26">
        <v>9</v>
      </c>
      <c r="C115" s="26">
        <v>2</v>
      </c>
      <c r="D115" s="9" t="s">
        <v>62</v>
      </c>
      <c r="E115" s="66">
        <v>30042</v>
      </c>
      <c r="F115" s="66">
        <v>2583</v>
      </c>
      <c r="G115" s="66">
        <v>883</v>
      </c>
      <c r="H115" s="66">
        <f>+E115+F115+G115</f>
        <v>33508</v>
      </c>
      <c r="I115" s="66">
        <v>42765</v>
      </c>
      <c r="J115" s="66">
        <v>38878</v>
      </c>
      <c r="K115" s="66">
        <v>67153</v>
      </c>
      <c r="L115" s="13"/>
      <c r="M115" s="139"/>
      <c r="N115" s="148">
        <f>SUM(M116:M117)</f>
        <v>444000</v>
      </c>
      <c r="O115" s="56">
        <v>48227.6</v>
      </c>
      <c r="P115" s="56">
        <f>+N115</f>
        <v>444000</v>
      </c>
      <c r="Q115" s="56"/>
      <c r="R115" s="57"/>
      <c r="S115" s="90"/>
    </row>
    <row r="116" spans="1:19" s="23" customFormat="1" ht="13.5" customHeight="1">
      <c r="A116" s="59"/>
      <c r="B116" s="60"/>
      <c r="C116" s="60"/>
      <c r="D116" s="18" t="s">
        <v>184</v>
      </c>
      <c r="E116" s="61"/>
      <c r="F116" s="61"/>
      <c r="G116" s="61"/>
      <c r="H116" s="61"/>
      <c r="I116" s="61"/>
      <c r="J116" s="61"/>
      <c r="K116" s="61"/>
      <c r="L116" s="11" t="s">
        <v>183</v>
      </c>
      <c r="M116" s="139">
        <v>343100</v>
      </c>
      <c r="N116" s="151"/>
      <c r="O116" s="91"/>
      <c r="P116" s="91"/>
      <c r="Q116" s="91"/>
      <c r="R116" s="57" t="s">
        <v>45</v>
      </c>
      <c r="S116" s="65" t="s">
        <v>57</v>
      </c>
    </row>
    <row r="117" spans="1:19" s="23" customFormat="1" ht="13.5" customHeight="1">
      <c r="A117" s="59"/>
      <c r="B117" s="60"/>
      <c r="C117" s="60"/>
      <c r="D117" s="18" t="s">
        <v>182</v>
      </c>
      <c r="E117" s="61"/>
      <c r="F117" s="61"/>
      <c r="G117" s="61"/>
      <c r="H117" s="61"/>
      <c r="I117" s="61"/>
      <c r="J117" s="61"/>
      <c r="K117" s="61"/>
      <c r="L117" s="11" t="s">
        <v>183</v>
      </c>
      <c r="M117" s="139">
        <v>100900</v>
      </c>
      <c r="N117" s="154"/>
      <c r="O117" s="91"/>
      <c r="P117" s="91"/>
      <c r="Q117" s="91"/>
      <c r="R117" s="57" t="s">
        <v>45</v>
      </c>
      <c r="S117" s="65" t="s">
        <v>57</v>
      </c>
    </row>
    <row r="118" spans="1:19" s="23" customFormat="1" ht="13.5" customHeight="1">
      <c r="A118" s="29">
        <v>3</v>
      </c>
      <c r="B118" s="26">
        <v>9</v>
      </c>
      <c r="C118" s="26">
        <v>6</v>
      </c>
      <c r="D118" s="18" t="s">
        <v>133</v>
      </c>
      <c r="E118" s="61"/>
      <c r="F118" s="61"/>
      <c r="G118" s="61"/>
      <c r="H118" s="61"/>
      <c r="I118" s="61"/>
      <c r="J118" s="61"/>
      <c r="K118" s="61"/>
      <c r="L118" s="11"/>
      <c r="M118" s="139"/>
      <c r="N118" s="156">
        <f>SUM(M119:M121)</f>
        <v>5432000</v>
      </c>
      <c r="O118" s="111"/>
      <c r="P118" s="111"/>
      <c r="Q118" s="111"/>
      <c r="R118" s="164"/>
      <c r="S118" s="65"/>
    </row>
    <row r="119" spans="1:19" s="23" customFormat="1" ht="13.5" customHeight="1">
      <c r="A119" s="59"/>
      <c r="B119" s="60"/>
      <c r="C119" s="60"/>
      <c r="D119" s="9" t="s">
        <v>122</v>
      </c>
      <c r="E119" s="66"/>
      <c r="F119" s="66"/>
      <c r="G119" s="66"/>
      <c r="H119" s="66"/>
      <c r="I119" s="66"/>
      <c r="J119" s="66"/>
      <c r="K119" s="66"/>
      <c r="L119" s="11" t="s">
        <v>96</v>
      </c>
      <c r="M119" s="139">
        <v>5000000</v>
      </c>
      <c r="N119" s="155"/>
      <c r="O119" s="111"/>
      <c r="P119" s="111"/>
      <c r="Q119" s="111"/>
      <c r="R119" s="64" t="s">
        <v>65</v>
      </c>
      <c r="S119" s="65" t="s">
        <v>73</v>
      </c>
    </row>
    <row r="120" spans="1:19" s="23" customFormat="1" ht="13.5" customHeight="1">
      <c r="A120" s="59"/>
      <c r="B120" s="60"/>
      <c r="C120" s="60"/>
      <c r="D120" s="18" t="s">
        <v>145</v>
      </c>
      <c r="E120" s="61"/>
      <c r="F120" s="61"/>
      <c r="G120" s="61"/>
      <c r="H120" s="61"/>
      <c r="I120" s="61"/>
      <c r="J120" s="61"/>
      <c r="K120" s="61"/>
      <c r="L120" s="1" t="s">
        <v>141</v>
      </c>
      <c r="M120" s="139">
        <v>432000</v>
      </c>
      <c r="N120" s="156"/>
      <c r="O120" s="111"/>
      <c r="P120" s="111"/>
      <c r="Q120" s="111"/>
      <c r="R120" s="64" t="s">
        <v>65</v>
      </c>
      <c r="S120" s="65" t="s">
        <v>73</v>
      </c>
    </row>
    <row r="121" spans="1:19" s="23" customFormat="1" ht="13.5" customHeight="1">
      <c r="A121" s="59"/>
      <c r="B121" s="60"/>
      <c r="C121" s="60"/>
      <c r="D121" s="18" t="s">
        <v>194</v>
      </c>
      <c r="E121" s="61"/>
      <c r="F121" s="61"/>
      <c r="G121" s="61"/>
      <c r="H121" s="61"/>
      <c r="I121" s="61"/>
      <c r="J121" s="61"/>
      <c r="K121" s="61"/>
      <c r="L121" s="11" t="s">
        <v>191</v>
      </c>
      <c r="M121" s="139"/>
      <c r="N121" s="155"/>
      <c r="O121" s="111"/>
      <c r="P121" s="111"/>
      <c r="Q121" s="111"/>
      <c r="R121" s="64" t="s">
        <v>65</v>
      </c>
      <c r="S121" s="65" t="s">
        <v>73</v>
      </c>
    </row>
    <row r="122" spans="1:19" s="103" customFormat="1" ht="13.5" customHeight="1">
      <c r="A122" s="29">
        <v>3</v>
      </c>
      <c r="B122" s="26">
        <v>9</v>
      </c>
      <c r="C122" s="26">
        <v>9</v>
      </c>
      <c r="D122" s="18" t="s">
        <v>72</v>
      </c>
      <c r="E122" s="66"/>
      <c r="F122" s="66"/>
      <c r="G122" s="66"/>
      <c r="H122" s="66"/>
      <c r="I122" s="66"/>
      <c r="J122" s="66"/>
      <c r="K122" s="66"/>
      <c r="L122" s="13"/>
      <c r="M122" s="139"/>
      <c r="N122" s="156">
        <f>SUM(M123:M127)</f>
        <v>2223500</v>
      </c>
      <c r="O122" s="112"/>
      <c r="P122" s="112"/>
      <c r="Q122" s="112"/>
      <c r="R122" s="113"/>
      <c r="S122" s="102"/>
    </row>
    <row r="123" spans="1:19" s="23" customFormat="1" ht="13.5" customHeight="1">
      <c r="A123" s="59"/>
      <c r="B123" s="60"/>
      <c r="C123" s="60"/>
      <c r="D123" s="18" t="s">
        <v>147</v>
      </c>
      <c r="E123" s="61"/>
      <c r="F123" s="61"/>
      <c r="G123" s="61"/>
      <c r="H123" s="61"/>
      <c r="I123" s="61"/>
      <c r="J123" s="61"/>
      <c r="K123" s="61"/>
      <c r="L123" s="1" t="s">
        <v>141</v>
      </c>
      <c r="M123" s="139">
        <v>522500</v>
      </c>
      <c r="N123" s="155"/>
      <c r="O123" s="111"/>
      <c r="P123" s="111"/>
      <c r="Q123" s="111"/>
      <c r="R123" s="64" t="s">
        <v>65</v>
      </c>
      <c r="S123" s="65" t="s">
        <v>73</v>
      </c>
    </row>
    <row r="124" spans="1:19" s="23" customFormat="1" ht="13.5" customHeight="1">
      <c r="A124" s="59"/>
      <c r="B124" s="60"/>
      <c r="C124" s="60"/>
      <c r="D124" s="18" t="s">
        <v>146</v>
      </c>
      <c r="E124" s="61"/>
      <c r="F124" s="61"/>
      <c r="G124" s="61"/>
      <c r="H124" s="61"/>
      <c r="I124" s="61"/>
      <c r="J124" s="61"/>
      <c r="K124" s="61"/>
      <c r="L124" s="1" t="s">
        <v>141</v>
      </c>
      <c r="M124" s="139">
        <v>401000</v>
      </c>
      <c r="N124" s="155"/>
      <c r="O124" s="111"/>
      <c r="P124" s="111"/>
      <c r="Q124" s="111"/>
      <c r="R124" s="64" t="s">
        <v>65</v>
      </c>
      <c r="S124" s="65" t="s">
        <v>73</v>
      </c>
    </row>
    <row r="125" spans="1:19" s="23" customFormat="1" ht="13.5" customHeight="1">
      <c r="A125" s="59"/>
      <c r="B125" s="60"/>
      <c r="C125" s="60"/>
      <c r="D125" s="18" t="s">
        <v>148</v>
      </c>
      <c r="E125" s="61"/>
      <c r="F125" s="61"/>
      <c r="G125" s="61"/>
      <c r="H125" s="61"/>
      <c r="I125" s="61"/>
      <c r="J125" s="61"/>
      <c r="K125" s="61"/>
      <c r="L125" s="1" t="s">
        <v>141</v>
      </c>
      <c r="M125" s="139">
        <v>645000</v>
      </c>
      <c r="N125" s="155"/>
      <c r="O125" s="111"/>
      <c r="P125" s="111"/>
      <c r="Q125" s="111"/>
      <c r="R125" s="64" t="s">
        <v>65</v>
      </c>
      <c r="S125" s="65" t="s">
        <v>73</v>
      </c>
    </row>
    <row r="126" spans="1:19" s="23" customFormat="1" ht="13.5" customHeight="1">
      <c r="A126" s="59"/>
      <c r="B126" s="60"/>
      <c r="C126" s="60"/>
      <c r="D126" s="18" t="s">
        <v>149</v>
      </c>
      <c r="E126" s="61"/>
      <c r="F126" s="61"/>
      <c r="G126" s="61"/>
      <c r="H126" s="61"/>
      <c r="I126" s="61"/>
      <c r="J126" s="61"/>
      <c r="K126" s="61"/>
      <c r="L126" s="1" t="s">
        <v>141</v>
      </c>
      <c r="M126" s="139">
        <v>635000</v>
      </c>
      <c r="N126" s="155"/>
      <c r="O126" s="111"/>
      <c r="P126" s="111"/>
      <c r="Q126" s="111"/>
      <c r="R126" s="64" t="s">
        <v>65</v>
      </c>
      <c r="S126" s="65" t="s">
        <v>73</v>
      </c>
    </row>
    <row r="127" spans="1:19" s="23" customFormat="1" ht="13.5" customHeight="1">
      <c r="A127" s="59"/>
      <c r="B127" s="60"/>
      <c r="C127" s="60"/>
      <c r="D127" s="9" t="s">
        <v>51</v>
      </c>
      <c r="E127" s="61"/>
      <c r="F127" s="61"/>
      <c r="G127" s="61"/>
      <c r="H127" s="61"/>
      <c r="I127" s="61"/>
      <c r="J127" s="61"/>
      <c r="K127" s="61"/>
      <c r="L127" s="11" t="s">
        <v>93</v>
      </c>
      <c r="M127" s="139">
        <v>20000</v>
      </c>
      <c r="N127" s="155"/>
      <c r="O127" s="111"/>
      <c r="P127" s="111"/>
      <c r="Q127" s="111"/>
      <c r="R127" s="64" t="s">
        <v>65</v>
      </c>
      <c r="S127" s="65" t="s">
        <v>73</v>
      </c>
    </row>
    <row r="128" spans="1:21" s="23" customFormat="1" ht="13.5" customHeight="1">
      <c r="A128" s="37">
        <v>4</v>
      </c>
      <c r="B128" s="38"/>
      <c r="C128" s="39">
        <v>4</v>
      </c>
      <c r="D128" s="22" t="s">
        <v>20</v>
      </c>
      <c r="E128" s="95" t="e">
        <f>#REF!+#REF!+E139+#REF!+E168+E179+#REF!</f>
        <v>#REF!</v>
      </c>
      <c r="F128" s="95" t="e">
        <f>#REF!+#REF!+F139+#REF!+F168+F179+#REF!</f>
        <v>#REF!</v>
      </c>
      <c r="G128" s="95" t="e">
        <f>#REF!+#REF!+G139+#REF!+G168+G179+#REF!</f>
        <v>#REF!</v>
      </c>
      <c r="H128" s="95" t="e">
        <f>#REF!+#REF!+H139+#REF!+H168+H179+#REF!</f>
        <v>#REF!</v>
      </c>
      <c r="I128" s="95" t="e">
        <f>#REF!+#REF!+I139+#REF!+I168+I179+#REF!</f>
        <v>#REF!</v>
      </c>
      <c r="J128" s="95" t="e">
        <f>#REF!+#REF!+J139+#REF!+J168+J179+#REF!</f>
        <v>#REF!</v>
      </c>
      <c r="K128" s="95" t="e">
        <f>#REF!+#REF!+K139+#REF!+K168+K179+#REF!</f>
        <v>#REF!</v>
      </c>
      <c r="L128" s="96"/>
      <c r="M128" s="180"/>
      <c r="N128" s="142">
        <f>N129+N139+N163+N168+N179</f>
        <v>53934422</v>
      </c>
      <c r="O128" s="97" t="e">
        <f>+#REF!+#REF!+O139+O168+O179</f>
        <v>#REF!</v>
      </c>
      <c r="P128" s="97" t="e">
        <f>+#REF!+#REF!+P139+P168+P179</f>
        <v>#REF!</v>
      </c>
      <c r="Q128" s="97" t="e">
        <f>+#REF!+#REF!+Q139+Q168+Q179</f>
        <v>#REF!</v>
      </c>
      <c r="R128" s="114"/>
      <c r="S128" s="44"/>
      <c r="T128" s="52"/>
      <c r="U128" s="52"/>
    </row>
    <row r="129" spans="1:21" s="23" customFormat="1" ht="13.5" customHeight="1">
      <c r="A129" s="45">
        <v>4</v>
      </c>
      <c r="B129" s="46">
        <v>2</v>
      </c>
      <c r="C129" s="172"/>
      <c r="D129" s="8" t="s">
        <v>198</v>
      </c>
      <c r="E129" s="33"/>
      <c r="F129" s="33"/>
      <c r="G129" s="33"/>
      <c r="H129" s="33"/>
      <c r="I129" s="33"/>
      <c r="J129" s="33"/>
      <c r="K129" s="33"/>
      <c r="L129" s="115"/>
      <c r="M129" s="144"/>
      <c r="N129" s="137">
        <f>SUM(N130:N138)</f>
        <v>25660000</v>
      </c>
      <c r="O129" s="173"/>
      <c r="P129" s="173"/>
      <c r="Q129" s="173"/>
      <c r="R129" s="174"/>
      <c r="S129" s="116"/>
      <c r="T129" s="52"/>
      <c r="U129" s="52"/>
    </row>
    <row r="130" spans="1:19" s="23" customFormat="1" ht="13.5" customHeight="1">
      <c r="A130" s="79">
        <v>4</v>
      </c>
      <c r="B130" s="80">
        <v>2</v>
      </c>
      <c r="C130" s="80">
        <v>1</v>
      </c>
      <c r="D130" s="18" t="s">
        <v>56</v>
      </c>
      <c r="E130" s="73"/>
      <c r="F130" s="73"/>
      <c r="G130" s="73"/>
      <c r="H130" s="73"/>
      <c r="I130" s="73"/>
      <c r="J130" s="73"/>
      <c r="K130" s="73"/>
      <c r="L130" s="1"/>
      <c r="M130" s="141"/>
      <c r="N130" s="150">
        <f>SUM(M131:M132)</f>
        <v>20060000</v>
      </c>
      <c r="O130" s="81"/>
      <c r="P130" s="170"/>
      <c r="Q130" s="81"/>
      <c r="R130" s="171"/>
      <c r="S130" s="74"/>
    </row>
    <row r="131" spans="1:19" s="23" customFormat="1" ht="13.5" customHeight="1">
      <c r="A131" s="29"/>
      <c r="B131" s="60"/>
      <c r="C131" s="60"/>
      <c r="D131" s="9" t="s">
        <v>227</v>
      </c>
      <c r="E131" s="61"/>
      <c r="F131" s="61"/>
      <c r="G131" s="61"/>
      <c r="H131" s="61"/>
      <c r="I131" s="61"/>
      <c r="J131" s="61"/>
      <c r="K131" s="61"/>
      <c r="L131" s="11" t="s">
        <v>94</v>
      </c>
      <c r="M131" s="139">
        <v>16000000</v>
      </c>
      <c r="N131" s="149"/>
      <c r="O131" s="63"/>
      <c r="P131" s="62"/>
      <c r="Q131" s="63"/>
      <c r="R131" s="64" t="s">
        <v>45</v>
      </c>
      <c r="S131" s="65" t="s">
        <v>73</v>
      </c>
    </row>
    <row r="132" spans="1:19" s="23" customFormat="1" ht="13.5" customHeight="1">
      <c r="A132" s="29"/>
      <c r="B132" s="60"/>
      <c r="C132" s="60"/>
      <c r="D132" s="9" t="s">
        <v>138</v>
      </c>
      <c r="E132" s="61"/>
      <c r="F132" s="61"/>
      <c r="G132" s="61"/>
      <c r="H132" s="61"/>
      <c r="I132" s="61"/>
      <c r="J132" s="61"/>
      <c r="K132" s="61"/>
      <c r="L132" s="11" t="s">
        <v>94</v>
      </c>
      <c r="M132" s="139">
        <v>4060000</v>
      </c>
      <c r="N132" s="139"/>
      <c r="O132" s="62"/>
      <c r="P132" s="62"/>
      <c r="Q132" s="62"/>
      <c r="R132" s="64" t="s">
        <v>45</v>
      </c>
      <c r="S132" s="65" t="s">
        <v>57</v>
      </c>
    </row>
    <row r="133" spans="1:19" s="23" customFormat="1" ht="13.5" customHeight="1">
      <c r="A133" s="29">
        <v>4</v>
      </c>
      <c r="B133" s="60">
        <v>2</v>
      </c>
      <c r="C133" s="60">
        <v>1</v>
      </c>
      <c r="D133" s="9" t="s">
        <v>137</v>
      </c>
      <c r="E133" s="61"/>
      <c r="F133" s="61"/>
      <c r="G133" s="61"/>
      <c r="H133" s="61"/>
      <c r="I133" s="61"/>
      <c r="J133" s="61"/>
      <c r="K133" s="61"/>
      <c r="L133" s="11"/>
      <c r="M133" s="139"/>
      <c r="N133" s="149">
        <f>SUM(M134:N134)</f>
        <v>800000</v>
      </c>
      <c r="O133" s="63"/>
      <c r="P133" s="62"/>
      <c r="Q133" s="63"/>
      <c r="R133" s="117"/>
      <c r="S133" s="65"/>
    </row>
    <row r="134" spans="1:19" s="23" customFormat="1" ht="13.5" customHeight="1">
      <c r="A134" s="29"/>
      <c r="B134" s="60"/>
      <c r="C134" s="60" t="s">
        <v>129</v>
      </c>
      <c r="D134" s="16" t="s">
        <v>90</v>
      </c>
      <c r="E134" s="61"/>
      <c r="F134" s="61"/>
      <c r="G134" s="61"/>
      <c r="H134" s="61"/>
      <c r="I134" s="61"/>
      <c r="J134" s="61"/>
      <c r="K134" s="61"/>
      <c r="L134" s="11" t="s">
        <v>94</v>
      </c>
      <c r="M134" s="139">
        <v>800000</v>
      </c>
      <c r="N134" s="149"/>
      <c r="O134" s="63"/>
      <c r="P134" s="62"/>
      <c r="Q134" s="63"/>
      <c r="R134" s="64" t="s">
        <v>45</v>
      </c>
      <c r="S134" s="65" t="s">
        <v>73</v>
      </c>
    </row>
    <row r="135" spans="1:19" s="23" customFormat="1" ht="13.5" customHeight="1">
      <c r="A135" s="29">
        <v>4</v>
      </c>
      <c r="B135" s="26">
        <v>2</v>
      </c>
      <c r="C135" s="26">
        <v>1</v>
      </c>
      <c r="D135" s="9" t="s">
        <v>106</v>
      </c>
      <c r="E135" s="61"/>
      <c r="F135" s="61"/>
      <c r="G135" s="61"/>
      <c r="H135" s="61"/>
      <c r="I135" s="61"/>
      <c r="J135" s="61"/>
      <c r="K135" s="61"/>
      <c r="L135" s="1"/>
      <c r="M135" s="139"/>
      <c r="N135" s="148">
        <f>SUM(M136:M136)</f>
        <v>800000</v>
      </c>
      <c r="O135" s="91"/>
      <c r="P135" s="62"/>
      <c r="Q135" s="91"/>
      <c r="R135" s="118"/>
      <c r="S135" s="119"/>
    </row>
    <row r="136" spans="1:19" s="23" customFormat="1" ht="13.5" customHeight="1">
      <c r="A136" s="59"/>
      <c r="B136" s="60"/>
      <c r="C136" s="60"/>
      <c r="D136" s="16" t="s">
        <v>90</v>
      </c>
      <c r="E136" s="120"/>
      <c r="F136" s="120"/>
      <c r="G136" s="120"/>
      <c r="H136" s="120"/>
      <c r="I136" s="120"/>
      <c r="J136" s="120"/>
      <c r="K136" s="120"/>
      <c r="L136" s="11" t="s">
        <v>94</v>
      </c>
      <c r="M136" s="139">
        <v>800000</v>
      </c>
      <c r="N136" s="143"/>
      <c r="O136" s="63"/>
      <c r="P136" s="62"/>
      <c r="Q136" s="121"/>
      <c r="R136" s="64" t="s">
        <v>45</v>
      </c>
      <c r="S136" s="65" t="s">
        <v>73</v>
      </c>
    </row>
    <row r="137" spans="1:19" s="103" customFormat="1" ht="13.5" customHeight="1">
      <c r="A137" s="29">
        <v>4</v>
      </c>
      <c r="B137" s="26">
        <v>2</v>
      </c>
      <c r="C137" s="26">
        <v>1</v>
      </c>
      <c r="D137" s="9" t="s">
        <v>107</v>
      </c>
      <c r="E137" s="61"/>
      <c r="F137" s="61"/>
      <c r="G137" s="61"/>
      <c r="H137" s="61"/>
      <c r="I137" s="61"/>
      <c r="J137" s="61"/>
      <c r="K137" s="61"/>
      <c r="L137" s="1"/>
      <c r="M137" s="139"/>
      <c r="N137" s="148">
        <f>SUM(M138:M138)</f>
        <v>4000000</v>
      </c>
      <c r="O137" s="91"/>
      <c r="P137" s="62"/>
      <c r="Q137" s="91"/>
      <c r="R137" s="118"/>
      <c r="S137" s="119"/>
    </row>
    <row r="138" spans="1:19" s="103" customFormat="1" ht="13.5" customHeight="1">
      <c r="A138" s="29"/>
      <c r="B138" s="26"/>
      <c r="C138" s="26"/>
      <c r="D138" s="16" t="s">
        <v>226</v>
      </c>
      <c r="E138" s="61"/>
      <c r="F138" s="61"/>
      <c r="G138" s="61"/>
      <c r="H138" s="61"/>
      <c r="I138" s="61"/>
      <c r="J138" s="61"/>
      <c r="K138" s="61"/>
      <c r="L138" s="11"/>
      <c r="M138" s="139">
        <v>4000000</v>
      </c>
      <c r="N138" s="148"/>
      <c r="O138" s="91"/>
      <c r="P138" s="62"/>
      <c r="Q138" s="175"/>
      <c r="R138" s="118"/>
      <c r="S138" s="119"/>
    </row>
    <row r="139" spans="1:19" s="23" customFormat="1" ht="13.5" customHeight="1">
      <c r="A139" s="45">
        <v>4</v>
      </c>
      <c r="B139" s="46">
        <v>3</v>
      </c>
      <c r="C139" s="46" t="s">
        <v>4</v>
      </c>
      <c r="D139" s="8" t="s">
        <v>21</v>
      </c>
      <c r="E139" s="33">
        <f aca="true" t="shared" si="5" ref="E139:K139">SUM(E140:E162)</f>
        <v>2084880</v>
      </c>
      <c r="F139" s="33">
        <f t="shared" si="5"/>
        <v>213320</v>
      </c>
      <c r="G139" s="33">
        <f t="shared" si="5"/>
        <v>61320</v>
      </c>
      <c r="H139" s="33">
        <f t="shared" si="5"/>
        <v>2359520</v>
      </c>
      <c r="I139" s="33">
        <f t="shared" si="5"/>
        <v>3022888</v>
      </c>
      <c r="J139" s="33">
        <f t="shared" si="5"/>
        <v>2748080</v>
      </c>
      <c r="K139" s="33">
        <f t="shared" si="5"/>
        <v>4966320</v>
      </c>
      <c r="L139" s="15"/>
      <c r="M139" s="144"/>
      <c r="N139" s="135">
        <f>SUM(N140:N162)</f>
        <v>17204439</v>
      </c>
      <c r="O139" s="83">
        <f>SUM(O140:O162)</f>
        <v>6112930.16</v>
      </c>
      <c r="P139" s="83" t="e">
        <f>+P140+P142+P146+P159+#REF!</f>
        <v>#REF!</v>
      </c>
      <c r="Q139" s="122" t="e">
        <f>+O139-P139</f>
        <v>#REF!</v>
      </c>
      <c r="R139" s="51"/>
      <c r="S139" s="36"/>
    </row>
    <row r="140" spans="1:19" s="23" customFormat="1" ht="13.5" customHeight="1">
      <c r="A140" s="29">
        <v>4</v>
      </c>
      <c r="B140" s="26">
        <v>3</v>
      </c>
      <c r="C140" s="26">
        <v>3</v>
      </c>
      <c r="D140" s="9" t="s">
        <v>81</v>
      </c>
      <c r="E140" s="66">
        <v>0</v>
      </c>
      <c r="F140" s="66">
        <v>0</v>
      </c>
      <c r="G140" s="66">
        <v>0</v>
      </c>
      <c r="H140" s="66">
        <f>+E140+F140+G140</f>
        <v>0</v>
      </c>
      <c r="I140" s="66">
        <v>0</v>
      </c>
      <c r="J140" s="66">
        <v>0</v>
      </c>
      <c r="K140" s="66">
        <v>170000</v>
      </c>
      <c r="L140" s="13"/>
      <c r="M140" s="139"/>
      <c r="N140" s="149">
        <f>SUM(M141:M141)</f>
        <v>40000</v>
      </c>
      <c r="O140" s="69">
        <v>-67670</v>
      </c>
      <c r="P140" s="69">
        <f>+N140</f>
        <v>40000</v>
      </c>
      <c r="Q140" s="69"/>
      <c r="R140" s="64"/>
      <c r="S140" s="88"/>
    </row>
    <row r="141" spans="1:19" s="101" customFormat="1" ht="13.5" customHeight="1">
      <c r="A141" s="59"/>
      <c r="B141" s="60"/>
      <c r="C141" s="60"/>
      <c r="D141" s="9" t="s">
        <v>82</v>
      </c>
      <c r="E141" s="61"/>
      <c r="F141" s="61"/>
      <c r="G141" s="61"/>
      <c r="H141" s="61"/>
      <c r="I141" s="61"/>
      <c r="J141" s="61"/>
      <c r="K141" s="61"/>
      <c r="L141" s="11" t="s">
        <v>97</v>
      </c>
      <c r="M141" s="139">
        <v>40000</v>
      </c>
      <c r="N141" s="143"/>
      <c r="O141" s="63"/>
      <c r="P141" s="63"/>
      <c r="Q141" s="63"/>
      <c r="R141" s="64" t="s">
        <v>46</v>
      </c>
      <c r="S141" s="65" t="s">
        <v>57</v>
      </c>
    </row>
    <row r="142" spans="1:19" s="23" customFormat="1" ht="13.5" customHeight="1">
      <c r="A142" s="29">
        <v>4</v>
      </c>
      <c r="B142" s="26">
        <v>3</v>
      </c>
      <c r="C142" s="26">
        <v>4</v>
      </c>
      <c r="D142" s="9" t="s">
        <v>83</v>
      </c>
      <c r="E142" s="66">
        <v>850000</v>
      </c>
      <c r="F142" s="66">
        <v>52000</v>
      </c>
      <c r="G142" s="66">
        <v>25000</v>
      </c>
      <c r="H142" s="66">
        <f>+E142+F142+G142</f>
        <v>927000</v>
      </c>
      <c r="I142" s="66">
        <v>1210000</v>
      </c>
      <c r="J142" s="66">
        <v>1100000</v>
      </c>
      <c r="K142" s="66">
        <v>1900000</v>
      </c>
      <c r="L142" s="13"/>
      <c r="M142" s="139"/>
      <c r="N142" s="149">
        <f>SUM(M143:M143)</f>
        <v>60141</v>
      </c>
      <c r="O142" s="69">
        <v>1463339.15</v>
      </c>
      <c r="P142" s="69">
        <f>+N142</f>
        <v>60141</v>
      </c>
      <c r="Q142" s="69"/>
      <c r="R142" s="64"/>
      <c r="S142" s="88"/>
    </row>
    <row r="143" spans="1:19" s="23" customFormat="1" ht="13.5" customHeight="1">
      <c r="A143" s="29"/>
      <c r="B143" s="26"/>
      <c r="C143" s="26"/>
      <c r="D143" s="9" t="s">
        <v>54</v>
      </c>
      <c r="E143" s="61"/>
      <c r="F143" s="61"/>
      <c r="G143" s="61"/>
      <c r="H143" s="61"/>
      <c r="I143" s="61"/>
      <c r="J143" s="61"/>
      <c r="K143" s="61"/>
      <c r="L143" s="11" t="s">
        <v>153</v>
      </c>
      <c r="M143" s="139">
        <v>60141</v>
      </c>
      <c r="N143" s="149"/>
      <c r="O143" s="69"/>
      <c r="P143" s="63">
        <v>2300000</v>
      </c>
      <c r="Q143" s="69"/>
      <c r="R143" s="64" t="s">
        <v>65</v>
      </c>
      <c r="S143" s="65" t="s">
        <v>73</v>
      </c>
    </row>
    <row r="144" spans="1:19" s="23" customFormat="1" ht="13.5" customHeight="1">
      <c r="A144" s="29">
        <v>4</v>
      </c>
      <c r="B144" s="26">
        <v>3</v>
      </c>
      <c r="C144" s="26">
        <v>5</v>
      </c>
      <c r="D144" s="9" t="s">
        <v>43</v>
      </c>
      <c r="E144" s="61"/>
      <c r="F144" s="61"/>
      <c r="G144" s="61"/>
      <c r="H144" s="61"/>
      <c r="I144" s="61"/>
      <c r="J144" s="61"/>
      <c r="K144" s="61"/>
      <c r="M144" s="181"/>
      <c r="N144" s="149">
        <f>SUM(M145:M145)</f>
        <v>32298</v>
      </c>
      <c r="O144" s="69"/>
      <c r="P144" s="63"/>
      <c r="Q144" s="69"/>
      <c r="R144" s="64"/>
      <c r="S144" s="88"/>
    </row>
    <row r="145" spans="1:19" s="23" customFormat="1" ht="13.5" customHeight="1">
      <c r="A145" s="29"/>
      <c r="B145" s="26"/>
      <c r="C145" s="26"/>
      <c r="D145" s="9" t="s">
        <v>223</v>
      </c>
      <c r="E145" s="61"/>
      <c r="F145" s="61"/>
      <c r="G145" s="61"/>
      <c r="H145" s="61"/>
      <c r="I145" s="61"/>
      <c r="J145" s="61"/>
      <c r="K145" s="61"/>
      <c r="L145" s="11" t="s">
        <v>153</v>
      </c>
      <c r="M145" s="139">
        <v>32298</v>
      </c>
      <c r="N145" s="149"/>
      <c r="O145" s="69"/>
      <c r="P145" s="63"/>
      <c r="Q145" s="69"/>
      <c r="R145" s="64" t="s">
        <v>65</v>
      </c>
      <c r="S145" s="65" t="s">
        <v>73</v>
      </c>
    </row>
    <row r="146" spans="1:19" s="23" customFormat="1" ht="13.5" customHeight="1">
      <c r="A146" s="29">
        <v>4</v>
      </c>
      <c r="B146" s="26">
        <v>3</v>
      </c>
      <c r="C146" s="26">
        <v>6</v>
      </c>
      <c r="D146" s="9" t="s">
        <v>63</v>
      </c>
      <c r="E146" s="66">
        <v>774180</v>
      </c>
      <c r="F146" s="66">
        <v>127770</v>
      </c>
      <c r="G146" s="66">
        <v>22770</v>
      </c>
      <c r="H146" s="66">
        <f>+E146+F146+G146</f>
        <v>924720</v>
      </c>
      <c r="I146" s="66">
        <v>1102068</v>
      </c>
      <c r="J146" s="66">
        <v>1001880</v>
      </c>
      <c r="K146" s="66">
        <v>1766520</v>
      </c>
      <c r="L146" s="13"/>
      <c r="M146" s="139"/>
      <c r="N146" s="148">
        <f>SUM(M147:M158)</f>
        <v>14812000</v>
      </c>
      <c r="O146" s="56">
        <v>3943466</v>
      </c>
      <c r="P146" s="56">
        <f>SUM(P147:P157)</f>
        <v>147000</v>
      </c>
      <c r="Q146" s="56"/>
      <c r="R146" s="57"/>
      <c r="S146" s="90"/>
    </row>
    <row r="147" spans="1:20" s="23" customFormat="1" ht="13.5" customHeight="1">
      <c r="A147" s="29"/>
      <c r="B147" s="26"/>
      <c r="C147" s="26"/>
      <c r="D147" s="9" t="s">
        <v>117</v>
      </c>
      <c r="E147" s="66"/>
      <c r="F147" s="66"/>
      <c r="G147" s="66"/>
      <c r="H147" s="66"/>
      <c r="I147" s="66"/>
      <c r="J147" s="66"/>
      <c r="K147" s="66"/>
      <c r="L147" s="11" t="s">
        <v>96</v>
      </c>
      <c r="M147" s="139">
        <v>4225000</v>
      </c>
      <c r="N147" s="149"/>
      <c r="O147" s="69"/>
      <c r="P147" s="62">
        <f>108000+39000</f>
        <v>147000</v>
      </c>
      <c r="Q147" s="69"/>
      <c r="R147" s="64" t="s">
        <v>45</v>
      </c>
      <c r="S147" s="65" t="s">
        <v>57</v>
      </c>
      <c r="T147" s="52"/>
    </row>
    <row r="148" spans="1:20" s="23" customFormat="1" ht="13.5" customHeight="1">
      <c r="A148" s="29"/>
      <c r="B148" s="26"/>
      <c r="C148" s="26"/>
      <c r="D148" s="9" t="s">
        <v>224</v>
      </c>
      <c r="E148" s="66"/>
      <c r="F148" s="66"/>
      <c r="G148" s="66"/>
      <c r="H148" s="66"/>
      <c r="I148" s="66"/>
      <c r="J148" s="66"/>
      <c r="K148" s="66"/>
      <c r="L148" s="11" t="s">
        <v>96</v>
      </c>
      <c r="M148" s="139">
        <v>3200000</v>
      </c>
      <c r="N148" s="149"/>
      <c r="O148" s="69"/>
      <c r="P148" s="62"/>
      <c r="Q148" s="69"/>
      <c r="R148" s="64" t="s">
        <v>45</v>
      </c>
      <c r="S148" s="65" t="s">
        <v>57</v>
      </c>
      <c r="T148" s="52"/>
    </row>
    <row r="149" spans="1:20" s="23" customFormat="1" ht="13.5" customHeight="1">
      <c r="A149" s="29"/>
      <c r="B149" s="26"/>
      <c r="C149" s="26"/>
      <c r="D149" s="9" t="s">
        <v>225</v>
      </c>
      <c r="E149" s="66"/>
      <c r="F149" s="66"/>
      <c r="G149" s="66"/>
      <c r="H149" s="66"/>
      <c r="I149" s="66"/>
      <c r="J149" s="66"/>
      <c r="K149" s="66"/>
      <c r="L149" s="11" t="s">
        <v>96</v>
      </c>
      <c r="M149" s="139">
        <v>1600000</v>
      </c>
      <c r="N149" s="149"/>
      <c r="O149" s="69"/>
      <c r="P149" s="62"/>
      <c r="Q149" s="69"/>
      <c r="R149" s="64" t="s">
        <v>45</v>
      </c>
      <c r="S149" s="65" t="s">
        <v>57</v>
      </c>
      <c r="T149" s="52"/>
    </row>
    <row r="150" spans="1:20" s="23" customFormat="1" ht="13.5" customHeight="1">
      <c r="A150" s="29"/>
      <c r="B150" s="26"/>
      <c r="C150" s="26"/>
      <c r="D150" s="9" t="s">
        <v>118</v>
      </c>
      <c r="E150" s="66"/>
      <c r="F150" s="66"/>
      <c r="G150" s="66"/>
      <c r="H150" s="66"/>
      <c r="I150" s="66"/>
      <c r="J150" s="66"/>
      <c r="K150" s="66"/>
      <c r="L150" s="11" t="s">
        <v>96</v>
      </c>
      <c r="M150" s="139">
        <v>2730000</v>
      </c>
      <c r="N150" s="149"/>
      <c r="O150" s="69"/>
      <c r="P150" s="62"/>
      <c r="Q150" s="69"/>
      <c r="R150" s="64" t="s">
        <v>45</v>
      </c>
      <c r="S150" s="65" t="s">
        <v>57</v>
      </c>
      <c r="T150" s="52"/>
    </row>
    <row r="151" spans="1:20" s="23" customFormat="1" ht="13.5" customHeight="1">
      <c r="A151" s="29"/>
      <c r="B151" s="26"/>
      <c r="C151" s="26"/>
      <c r="D151" s="9" t="s">
        <v>119</v>
      </c>
      <c r="E151" s="66"/>
      <c r="F151" s="66"/>
      <c r="G151" s="66"/>
      <c r="H151" s="66"/>
      <c r="I151" s="66"/>
      <c r="J151" s="66"/>
      <c r="K151" s="66"/>
      <c r="L151" s="11" t="s">
        <v>96</v>
      </c>
      <c r="M151" s="139">
        <v>130000</v>
      </c>
      <c r="N151" s="149"/>
      <c r="O151" s="69"/>
      <c r="P151" s="62"/>
      <c r="Q151" s="69"/>
      <c r="R151" s="64" t="s">
        <v>45</v>
      </c>
      <c r="S151" s="65" t="s">
        <v>57</v>
      </c>
      <c r="T151" s="52"/>
    </row>
    <row r="152" spans="1:20" s="23" customFormat="1" ht="13.5" customHeight="1">
      <c r="A152" s="29"/>
      <c r="B152" s="26"/>
      <c r="C152" s="26"/>
      <c r="D152" s="9" t="s">
        <v>120</v>
      </c>
      <c r="E152" s="66"/>
      <c r="F152" s="66"/>
      <c r="G152" s="66"/>
      <c r="H152" s="66"/>
      <c r="I152" s="66"/>
      <c r="J152" s="66"/>
      <c r="K152" s="66"/>
      <c r="L152" s="11" t="s">
        <v>96</v>
      </c>
      <c r="M152" s="139">
        <v>350000</v>
      </c>
      <c r="N152" s="149"/>
      <c r="O152" s="69"/>
      <c r="P152" s="62"/>
      <c r="Q152" s="69"/>
      <c r="R152" s="64" t="s">
        <v>45</v>
      </c>
      <c r="S152" s="65" t="s">
        <v>57</v>
      </c>
      <c r="T152" s="52"/>
    </row>
    <row r="153" spans="1:20" s="23" customFormat="1" ht="13.5" customHeight="1">
      <c r="A153" s="29"/>
      <c r="B153" s="26"/>
      <c r="C153" s="26"/>
      <c r="D153" s="9" t="s">
        <v>126</v>
      </c>
      <c r="E153" s="66"/>
      <c r="F153" s="66"/>
      <c r="G153" s="66"/>
      <c r="H153" s="66"/>
      <c r="I153" s="66"/>
      <c r="J153" s="66"/>
      <c r="K153" s="66"/>
      <c r="L153" s="11" t="s">
        <v>96</v>
      </c>
      <c r="M153" s="139">
        <v>40000</v>
      </c>
      <c r="N153" s="149"/>
      <c r="O153" s="69"/>
      <c r="P153" s="62"/>
      <c r="Q153" s="69"/>
      <c r="R153" s="64" t="s">
        <v>45</v>
      </c>
      <c r="S153" s="65" t="s">
        <v>57</v>
      </c>
      <c r="T153" s="52"/>
    </row>
    <row r="154" spans="1:20" s="23" customFormat="1" ht="13.5" customHeight="1">
      <c r="A154" s="29"/>
      <c r="B154" s="26"/>
      <c r="C154" s="26"/>
      <c r="D154" s="9" t="s">
        <v>230</v>
      </c>
      <c r="E154" s="66"/>
      <c r="F154" s="66"/>
      <c r="G154" s="66"/>
      <c r="H154" s="66"/>
      <c r="I154" s="66"/>
      <c r="J154" s="66"/>
      <c r="K154" s="66"/>
      <c r="L154" s="11" t="s">
        <v>96</v>
      </c>
      <c r="M154" s="139">
        <v>1000000</v>
      </c>
      <c r="N154" s="149"/>
      <c r="O154" s="69"/>
      <c r="P154" s="62"/>
      <c r="Q154" s="69"/>
      <c r="R154" s="64" t="s">
        <v>45</v>
      </c>
      <c r="S154" s="65" t="s">
        <v>57</v>
      </c>
      <c r="T154" s="52"/>
    </row>
    <row r="155" spans="1:20" s="23" customFormat="1" ht="13.5" customHeight="1">
      <c r="A155" s="29"/>
      <c r="B155" s="26"/>
      <c r="C155" s="26"/>
      <c r="D155" s="9" t="s">
        <v>127</v>
      </c>
      <c r="E155" s="66"/>
      <c r="F155" s="66"/>
      <c r="G155" s="66"/>
      <c r="H155" s="66"/>
      <c r="I155" s="66"/>
      <c r="J155" s="66"/>
      <c r="K155" s="66"/>
      <c r="L155" s="11" t="s">
        <v>96</v>
      </c>
      <c r="M155" s="139">
        <v>377000</v>
      </c>
      <c r="N155" s="149"/>
      <c r="O155" s="69"/>
      <c r="P155" s="62"/>
      <c r="Q155" s="69"/>
      <c r="R155" s="64" t="s">
        <v>45</v>
      </c>
      <c r="S155" s="65" t="s">
        <v>57</v>
      </c>
      <c r="T155" s="52"/>
    </row>
    <row r="156" spans="1:20" s="23" customFormat="1" ht="13.5" customHeight="1">
      <c r="A156" s="29"/>
      <c r="B156" s="26"/>
      <c r="C156" s="26"/>
      <c r="D156" s="9" t="s">
        <v>84</v>
      </c>
      <c r="E156" s="66"/>
      <c r="F156" s="66"/>
      <c r="G156" s="66"/>
      <c r="H156" s="66"/>
      <c r="I156" s="66"/>
      <c r="J156" s="66"/>
      <c r="K156" s="66"/>
      <c r="L156" s="11" t="s">
        <v>95</v>
      </c>
      <c r="M156" s="139">
        <v>150000</v>
      </c>
      <c r="N156" s="149"/>
      <c r="O156" s="69"/>
      <c r="P156" s="62"/>
      <c r="Q156" s="69"/>
      <c r="R156" s="64" t="s">
        <v>45</v>
      </c>
      <c r="S156" s="65" t="s">
        <v>57</v>
      </c>
      <c r="T156" s="52"/>
    </row>
    <row r="157" spans="1:19" s="23" customFormat="1" ht="13.5" customHeight="1">
      <c r="A157" s="29"/>
      <c r="B157" s="26"/>
      <c r="C157" s="26"/>
      <c r="D157" s="9" t="s">
        <v>157</v>
      </c>
      <c r="E157" s="66"/>
      <c r="F157" s="66"/>
      <c r="G157" s="66"/>
      <c r="H157" s="66"/>
      <c r="I157" s="66"/>
      <c r="J157" s="66"/>
      <c r="K157" s="66"/>
      <c r="L157" s="11" t="s">
        <v>154</v>
      </c>
      <c r="M157" s="139">
        <v>870000</v>
      </c>
      <c r="N157" s="149"/>
      <c r="O157" s="69"/>
      <c r="P157" s="62"/>
      <c r="Q157" s="69"/>
      <c r="R157" s="64" t="s">
        <v>45</v>
      </c>
      <c r="S157" s="65" t="s">
        <v>57</v>
      </c>
    </row>
    <row r="158" spans="1:19" s="103" customFormat="1" ht="13.5" customHeight="1">
      <c r="A158" s="29"/>
      <c r="B158" s="26"/>
      <c r="C158" s="26"/>
      <c r="D158" s="9" t="s">
        <v>85</v>
      </c>
      <c r="E158" s="66"/>
      <c r="F158" s="66"/>
      <c r="G158" s="66"/>
      <c r="H158" s="66"/>
      <c r="I158" s="66"/>
      <c r="J158" s="66"/>
      <c r="K158" s="66"/>
      <c r="L158" s="11" t="s">
        <v>93</v>
      </c>
      <c r="M158" s="139">
        <v>140000</v>
      </c>
      <c r="N158" s="149"/>
      <c r="O158" s="69"/>
      <c r="P158" s="62"/>
      <c r="Q158" s="69"/>
      <c r="R158" s="64" t="s">
        <v>65</v>
      </c>
      <c r="S158" s="65" t="s">
        <v>57</v>
      </c>
    </row>
    <row r="159" spans="1:19" s="103" customFormat="1" ht="13.5" customHeight="1">
      <c r="A159" s="29">
        <v>4</v>
      </c>
      <c r="B159" s="26">
        <v>3</v>
      </c>
      <c r="C159" s="26">
        <v>7</v>
      </c>
      <c r="D159" s="9" t="s">
        <v>22</v>
      </c>
      <c r="E159" s="66">
        <v>460700</v>
      </c>
      <c r="F159" s="66">
        <v>33550</v>
      </c>
      <c r="G159" s="66">
        <v>13550</v>
      </c>
      <c r="H159" s="66">
        <f>+E159+F159+G159</f>
        <v>507800</v>
      </c>
      <c r="I159" s="66">
        <v>710820</v>
      </c>
      <c r="J159" s="66">
        <v>646200</v>
      </c>
      <c r="K159" s="66">
        <v>1129800</v>
      </c>
      <c r="L159" s="13"/>
      <c r="M159" s="139"/>
      <c r="N159" s="148">
        <f>SUM(M160:M162)</f>
        <v>2260000</v>
      </c>
      <c r="O159" s="56">
        <v>773795.01</v>
      </c>
      <c r="P159" s="56">
        <f>SUM(P161:P161)</f>
        <v>200000</v>
      </c>
      <c r="Q159" s="56"/>
      <c r="R159" s="57"/>
      <c r="S159" s="90"/>
    </row>
    <row r="160" spans="1:19" s="103" customFormat="1" ht="13.5" customHeight="1">
      <c r="A160" s="59"/>
      <c r="B160" s="60"/>
      <c r="C160" s="60"/>
      <c r="D160" s="9" t="s">
        <v>108</v>
      </c>
      <c r="E160" s="66"/>
      <c r="F160" s="66"/>
      <c r="G160" s="66"/>
      <c r="H160" s="66"/>
      <c r="I160" s="66"/>
      <c r="J160" s="66"/>
      <c r="K160" s="66"/>
      <c r="L160" s="11" t="s">
        <v>95</v>
      </c>
      <c r="M160" s="139">
        <v>2000000</v>
      </c>
      <c r="N160" s="148"/>
      <c r="O160" s="56"/>
      <c r="P160" s="56"/>
      <c r="Q160" s="56"/>
      <c r="R160" s="64" t="s">
        <v>45</v>
      </c>
      <c r="S160" s="65" t="s">
        <v>57</v>
      </c>
    </row>
    <row r="161" spans="1:19" s="23" customFormat="1" ht="13.5" customHeight="1">
      <c r="A161" s="59"/>
      <c r="B161" s="60"/>
      <c r="C161" s="60"/>
      <c r="D161" s="9" t="s">
        <v>86</v>
      </c>
      <c r="E161" s="61"/>
      <c r="F161" s="61"/>
      <c r="G161" s="61"/>
      <c r="H161" s="61"/>
      <c r="I161" s="61"/>
      <c r="J161" s="61"/>
      <c r="K161" s="61"/>
      <c r="L161" s="11" t="s">
        <v>95</v>
      </c>
      <c r="M161" s="139">
        <v>200000</v>
      </c>
      <c r="N161" s="143"/>
      <c r="O161" s="63"/>
      <c r="P161" s="63">
        <v>200000</v>
      </c>
      <c r="Q161" s="63"/>
      <c r="R161" s="64" t="s">
        <v>45</v>
      </c>
      <c r="S161" s="65" t="s">
        <v>57</v>
      </c>
    </row>
    <row r="162" spans="1:19" s="23" customFormat="1" ht="13.5" customHeight="1">
      <c r="A162" s="59"/>
      <c r="B162" s="60"/>
      <c r="C162" s="60"/>
      <c r="D162" s="9" t="s">
        <v>165</v>
      </c>
      <c r="E162" s="61"/>
      <c r="F162" s="61"/>
      <c r="G162" s="61"/>
      <c r="H162" s="61"/>
      <c r="I162" s="61"/>
      <c r="J162" s="61"/>
      <c r="K162" s="61"/>
      <c r="L162" s="11" t="s">
        <v>161</v>
      </c>
      <c r="M162" s="139">
        <v>60000</v>
      </c>
      <c r="N162" s="143"/>
      <c r="O162" s="63"/>
      <c r="P162" s="63"/>
      <c r="Q162" s="63"/>
      <c r="R162" s="64" t="s">
        <v>45</v>
      </c>
      <c r="S162" s="65" t="s">
        <v>57</v>
      </c>
    </row>
    <row r="163" spans="1:19" s="23" customFormat="1" ht="13.5" customHeight="1">
      <c r="A163" s="45">
        <v>4</v>
      </c>
      <c r="B163" s="46">
        <v>4</v>
      </c>
      <c r="C163" s="46" t="s">
        <v>4</v>
      </c>
      <c r="D163" s="8" t="s">
        <v>44</v>
      </c>
      <c r="E163" s="33"/>
      <c r="F163" s="33"/>
      <c r="G163" s="33"/>
      <c r="H163" s="33"/>
      <c r="I163" s="33"/>
      <c r="J163" s="33"/>
      <c r="K163" s="33"/>
      <c r="L163" s="15"/>
      <c r="M163" s="144"/>
      <c r="N163" s="137">
        <f>SUM(N164)</f>
        <v>2350000</v>
      </c>
      <c r="O163" s="49"/>
      <c r="P163" s="34"/>
      <c r="Q163" s="123"/>
      <c r="R163" s="124"/>
      <c r="S163" s="125"/>
    </row>
    <row r="164" spans="1:19" s="23" customFormat="1" ht="13.5" customHeight="1">
      <c r="A164" s="29">
        <v>4</v>
      </c>
      <c r="B164" s="26">
        <v>4</v>
      </c>
      <c r="C164" s="26">
        <v>1</v>
      </c>
      <c r="D164" s="9" t="s">
        <v>44</v>
      </c>
      <c r="E164" s="66"/>
      <c r="F164" s="66"/>
      <c r="G164" s="66"/>
      <c r="H164" s="66"/>
      <c r="I164" s="66"/>
      <c r="J164" s="66"/>
      <c r="K164" s="66"/>
      <c r="L164" s="10"/>
      <c r="M164" s="139"/>
      <c r="N164" s="148">
        <f>SUM(M165:M167)</f>
        <v>2350000</v>
      </c>
      <c r="O164" s="56"/>
      <c r="P164" s="68"/>
      <c r="Q164" s="126"/>
      <c r="R164" s="127"/>
      <c r="S164" s="128"/>
    </row>
    <row r="165" spans="1:19" s="23" customFormat="1" ht="13.5" customHeight="1">
      <c r="A165" s="29"/>
      <c r="B165" s="26"/>
      <c r="C165" s="26"/>
      <c r="D165" s="9" t="s">
        <v>167</v>
      </c>
      <c r="E165" s="66"/>
      <c r="F165" s="66"/>
      <c r="G165" s="66"/>
      <c r="H165" s="66"/>
      <c r="I165" s="66"/>
      <c r="J165" s="66"/>
      <c r="K165" s="66"/>
      <c r="L165" s="11" t="s">
        <v>161</v>
      </c>
      <c r="M165" s="139">
        <v>800000</v>
      </c>
      <c r="N165" s="148"/>
      <c r="O165" s="56"/>
      <c r="P165" s="68"/>
      <c r="Q165" s="126"/>
      <c r="R165" s="64" t="s">
        <v>45</v>
      </c>
      <c r="S165" s="65" t="s">
        <v>57</v>
      </c>
    </row>
    <row r="166" spans="1:19" s="23" customFormat="1" ht="13.5" customHeight="1">
      <c r="A166" s="29"/>
      <c r="B166" s="26"/>
      <c r="C166" s="26"/>
      <c r="D166" s="9" t="s">
        <v>166</v>
      </c>
      <c r="E166" s="66"/>
      <c r="F166" s="66"/>
      <c r="G166" s="66"/>
      <c r="H166" s="66"/>
      <c r="I166" s="66"/>
      <c r="J166" s="66"/>
      <c r="K166" s="66"/>
      <c r="L166" s="11" t="s">
        <v>161</v>
      </c>
      <c r="M166" s="139">
        <v>1300000</v>
      </c>
      <c r="N166" s="148"/>
      <c r="O166" s="56"/>
      <c r="P166" s="68"/>
      <c r="Q166" s="126"/>
      <c r="R166" s="64" t="s">
        <v>45</v>
      </c>
      <c r="S166" s="65" t="s">
        <v>57</v>
      </c>
    </row>
    <row r="167" spans="1:19" s="23" customFormat="1" ht="13.5" customHeight="1">
      <c r="A167" s="59"/>
      <c r="B167" s="60"/>
      <c r="C167" s="60"/>
      <c r="D167" s="9" t="s">
        <v>168</v>
      </c>
      <c r="E167" s="61"/>
      <c r="F167" s="61"/>
      <c r="G167" s="61"/>
      <c r="H167" s="61"/>
      <c r="I167" s="61"/>
      <c r="J167" s="61"/>
      <c r="K167" s="61"/>
      <c r="L167" s="11" t="s">
        <v>161</v>
      </c>
      <c r="M167" s="139">
        <v>250000</v>
      </c>
      <c r="N167" s="143"/>
      <c r="O167" s="63"/>
      <c r="P167" s="62"/>
      <c r="Q167" s="121"/>
      <c r="R167" s="64" t="s">
        <v>45</v>
      </c>
      <c r="S167" s="65" t="s">
        <v>57</v>
      </c>
    </row>
    <row r="168" spans="1:19" s="23" customFormat="1" ht="13.5" customHeight="1">
      <c r="A168" s="45">
        <v>4</v>
      </c>
      <c r="B168" s="46">
        <v>5</v>
      </c>
      <c r="C168" s="46" t="s">
        <v>4</v>
      </c>
      <c r="D168" s="8" t="s">
        <v>64</v>
      </c>
      <c r="E168" s="33">
        <f aca="true" t="shared" si="6" ref="E168:J168">SUM(E169)</f>
        <v>0</v>
      </c>
      <c r="F168" s="33">
        <f t="shared" si="6"/>
        <v>0</v>
      </c>
      <c r="G168" s="33">
        <f t="shared" si="6"/>
        <v>0</v>
      </c>
      <c r="H168" s="33">
        <f t="shared" si="6"/>
        <v>0</v>
      </c>
      <c r="I168" s="33">
        <f t="shared" si="6"/>
        <v>0</v>
      </c>
      <c r="J168" s="33">
        <f t="shared" si="6"/>
        <v>0</v>
      </c>
      <c r="K168" s="33">
        <f>SUM(K169)</f>
        <v>1050000</v>
      </c>
      <c r="L168" s="15"/>
      <c r="M168" s="144"/>
      <c r="N168" s="135">
        <f>SUM(N169:N178)</f>
        <v>4209700</v>
      </c>
      <c r="O168" s="83">
        <f>SUM(O169)</f>
        <v>391460</v>
      </c>
      <c r="P168" s="83">
        <f>+P169</f>
        <v>1350000</v>
      </c>
      <c r="Q168" s="122">
        <f>+O168-P168</f>
        <v>-958540</v>
      </c>
      <c r="R168" s="51"/>
      <c r="S168" s="36"/>
    </row>
    <row r="169" spans="1:19" s="23" customFormat="1" ht="13.5" customHeight="1">
      <c r="A169" s="29">
        <v>4</v>
      </c>
      <c r="B169" s="26">
        <v>5</v>
      </c>
      <c r="C169" s="26">
        <v>1</v>
      </c>
      <c r="D169" s="9" t="s">
        <v>64</v>
      </c>
      <c r="E169" s="66">
        <v>0</v>
      </c>
      <c r="F169" s="66">
        <v>0</v>
      </c>
      <c r="G169" s="66">
        <v>0</v>
      </c>
      <c r="H169" s="66">
        <f>+E169+F169+G169</f>
        <v>0</v>
      </c>
      <c r="I169" s="66">
        <v>0</v>
      </c>
      <c r="J169" s="66">
        <v>0</v>
      </c>
      <c r="K169" s="66">
        <v>1050000</v>
      </c>
      <c r="L169" s="13"/>
      <c r="M169" s="139"/>
      <c r="N169" s="149">
        <f>SUM(M170:M176)</f>
        <v>4009700</v>
      </c>
      <c r="O169" s="69">
        <v>391460</v>
      </c>
      <c r="P169" s="69">
        <f>SUM(P170:P174)</f>
        <v>1350000</v>
      </c>
      <c r="Q169" s="69"/>
      <c r="R169" s="64"/>
      <c r="S169" s="88"/>
    </row>
    <row r="170" spans="1:19" s="23" customFormat="1" ht="13.5" customHeight="1">
      <c r="A170" s="59"/>
      <c r="B170" s="60"/>
      <c r="C170" s="60"/>
      <c r="D170" s="9" t="s">
        <v>87</v>
      </c>
      <c r="E170" s="61"/>
      <c r="F170" s="61"/>
      <c r="G170" s="61"/>
      <c r="H170" s="61"/>
      <c r="I170" s="61"/>
      <c r="J170" s="61"/>
      <c r="K170" s="61"/>
      <c r="L170" s="11" t="s">
        <v>154</v>
      </c>
      <c r="M170" s="139">
        <v>1036000</v>
      </c>
      <c r="N170" s="143"/>
      <c r="O170" s="63"/>
      <c r="P170" s="62">
        <v>300000</v>
      </c>
      <c r="Q170" s="63"/>
      <c r="R170" s="64" t="s">
        <v>65</v>
      </c>
      <c r="S170" s="65" t="s">
        <v>58</v>
      </c>
    </row>
    <row r="171" spans="1:19" s="23" customFormat="1" ht="13.5" customHeight="1">
      <c r="A171" s="59"/>
      <c r="B171" s="60"/>
      <c r="C171" s="60"/>
      <c r="D171" s="9" t="s">
        <v>181</v>
      </c>
      <c r="E171" s="61"/>
      <c r="F171" s="61"/>
      <c r="G171" s="61"/>
      <c r="H171" s="61"/>
      <c r="I171" s="61"/>
      <c r="J171" s="61"/>
      <c r="K171" s="61"/>
      <c r="L171" s="11" t="s">
        <v>98</v>
      </c>
      <c r="M171" s="139">
        <v>2300000</v>
      </c>
      <c r="N171" s="143"/>
      <c r="O171" s="63"/>
      <c r="P171" s="62">
        <v>800000</v>
      </c>
      <c r="Q171" s="63"/>
      <c r="R171" s="64" t="s">
        <v>65</v>
      </c>
      <c r="S171" s="65" t="s">
        <v>58</v>
      </c>
    </row>
    <row r="172" spans="1:19" s="23" customFormat="1" ht="13.5" customHeight="1">
      <c r="A172" s="59"/>
      <c r="B172" s="60"/>
      <c r="C172" s="60"/>
      <c r="D172" s="9" t="s">
        <v>150</v>
      </c>
      <c r="E172" s="61"/>
      <c r="F172" s="61"/>
      <c r="G172" s="61"/>
      <c r="H172" s="61"/>
      <c r="I172" s="61"/>
      <c r="J172" s="61"/>
      <c r="K172" s="61"/>
      <c r="L172" s="1" t="s">
        <v>141</v>
      </c>
      <c r="M172" s="139">
        <v>60000</v>
      </c>
      <c r="N172" s="143"/>
      <c r="O172" s="63"/>
      <c r="P172" s="62"/>
      <c r="Q172" s="63"/>
      <c r="R172" s="64" t="s">
        <v>65</v>
      </c>
      <c r="S172" s="65" t="s">
        <v>58</v>
      </c>
    </row>
    <row r="173" spans="1:19" s="23" customFormat="1" ht="13.5" customHeight="1">
      <c r="A173" s="59"/>
      <c r="B173" s="60"/>
      <c r="C173" s="60"/>
      <c r="D173" s="9" t="s">
        <v>88</v>
      </c>
      <c r="E173" s="61"/>
      <c r="F173" s="61"/>
      <c r="G173" s="61"/>
      <c r="H173" s="61"/>
      <c r="I173" s="61"/>
      <c r="J173" s="61"/>
      <c r="K173" s="61"/>
      <c r="L173" s="11" t="s">
        <v>154</v>
      </c>
      <c r="M173" s="139">
        <v>600000</v>
      </c>
      <c r="N173" s="143"/>
      <c r="O173" s="63"/>
      <c r="P173" s="62"/>
      <c r="Q173" s="63"/>
      <c r="R173" s="64" t="s">
        <v>65</v>
      </c>
      <c r="S173" s="65" t="s">
        <v>57</v>
      </c>
    </row>
    <row r="174" spans="1:19" s="23" customFormat="1" ht="13.5" customHeight="1">
      <c r="A174" s="59"/>
      <c r="B174" s="60"/>
      <c r="C174" s="60"/>
      <c r="D174" s="9" t="s">
        <v>100</v>
      </c>
      <c r="E174" s="61"/>
      <c r="F174" s="61"/>
      <c r="G174" s="61"/>
      <c r="H174" s="61"/>
      <c r="I174" s="61"/>
      <c r="J174" s="61"/>
      <c r="K174" s="61"/>
      <c r="L174" s="11" t="s">
        <v>93</v>
      </c>
      <c r="M174" s="139">
        <v>3700</v>
      </c>
      <c r="N174" s="143"/>
      <c r="O174" s="63"/>
      <c r="P174" s="62">
        <v>250000</v>
      </c>
      <c r="Q174" s="63"/>
      <c r="R174" s="64" t="s">
        <v>65</v>
      </c>
      <c r="S174" s="65" t="s">
        <v>73</v>
      </c>
    </row>
    <row r="175" spans="1:19" s="23" customFormat="1" ht="12.75">
      <c r="A175" s="59"/>
      <c r="B175" s="60"/>
      <c r="C175" s="60"/>
      <c r="D175" s="9" t="s">
        <v>189</v>
      </c>
      <c r="E175" s="61"/>
      <c r="F175" s="61"/>
      <c r="G175" s="61"/>
      <c r="H175" s="61"/>
      <c r="I175" s="61"/>
      <c r="J175" s="61"/>
      <c r="K175" s="61"/>
      <c r="L175" s="11" t="s">
        <v>199</v>
      </c>
      <c r="M175" s="139">
        <v>5000</v>
      </c>
      <c r="N175" s="143"/>
      <c r="O175" s="63"/>
      <c r="P175" s="62"/>
      <c r="Q175" s="121"/>
      <c r="R175" s="64" t="s">
        <v>65</v>
      </c>
      <c r="S175" s="65" t="s">
        <v>73</v>
      </c>
    </row>
    <row r="176" spans="1:19" s="23" customFormat="1" ht="12.75">
      <c r="A176" s="59"/>
      <c r="B176" s="60"/>
      <c r="C176" s="60"/>
      <c r="D176" s="9" t="s">
        <v>190</v>
      </c>
      <c r="E176" s="61"/>
      <c r="F176" s="61"/>
      <c r="G176" s="61"/>
      <c r="H176" s="61"/>
      <c r="I176" s="61"/>
      <c r="J176" s="61"/>
      <c r="K176" s="61"/>
      <c r="L176" s="11" t="s">
        <v>95</v>
      </c>
      <c r="M176" s="139">
        <v>5000</v>
      </c>
      <c r="N176" s="143"/>
      <c r="O176" s="63"/>
      <c r="P176" s="62"/>
      <c r="Q176" s="121"/>
      <c r="R176" s="64" t="s">
        <v>65</v>
      </c>
      <c r="S176" s="65" t="s">
        <v>73</v>
      </c>
    </row>
    <row r="177" spans="1:19" s="103" customFormat="1" ht="12.75">
      <c r="A177" s="29">
        <v>4</v>
      </c>
      <c r="B177" s="26">
        <v>5</v>
      </c>
      <c r="C177" s="26">
        <v>2</v>
      </c>
      <c r="D177" s="9" t="s">
        <v>101</v>
      </c>
      <c r="E177" s="66"/>
      <c r="F177" s="66"/>
      <c r="G177" s="66"/>
      <c r="H177" s="66"/>
      <c r="I177" s="66"/>
      <c r="J177" s="66"/>
      <c r="K177" s="66"/>
      <c r="L177" s="13"/>
      <c r="M177" s="101"/>
      <c r="N177" s="140">
        <f>SUM(M178)</f>
        <v>200000</v>
      </c>
      <c r="O177" s="69"/>
      <c r="P177" s="68"/>
      <c r="Q177" s="147"/>
      <c r="R177" s="27"/>
      <c r="S177" s="102"/>
    </row>
    <row r="178" spans="1:19" s="23" customFormat="1" ht="12.75">
      <c r="A178" s="59"/>
      <c r="B178" s="60"/>
      <c r="C178" s="60"/>
      <c r="D178" s="9" t="s">
        <v>102</v>
      </c>
      <c r="E178" s="61"/>
      <c r="F178" s="61"/>
      <c r="G178" s="61"/>
      <c r="H178" s="61"/>
      <c r="I178" s="61"/>
      <c r="J178" s="61"/>
      <c r="K178" s="61"/>
      <c r="L178" s="11" t="s">
        <v>93</v>
      </c>
      <c r="M178" s="139">
        <v>200000</v>
      </c>
      <c r="N178" s="143"/>
      <c r="O178" s="63"/>
      <c r="P178" s="62"/>
      <c r="Q178" s="121"/>
      <c r="R178" s="64" t="s">
        <v>65</v>
      </c>
      <c r="S178" s="65" t="s">
        <v>73</v>
      </c>
    </row>
    <row r="179" spans="1:19" ht="13.5" customHeight="1">
      <c r="A179" s="45">
        <v>4</v>
      </c>
      <c r="B179" s="46">
        <v>8</v>
      </c>
      <c r="C179" s="46" t="s">
        <v>4</v>
      </c>
      <c r="D179" s="8" t="s">
        <v>23</v>
      </c>
      <c r="E179" s="33">
        <f aca="true" t="shared" si="7" ref="E179:J179">SUM(E180)</f>
        <v>28943</v>
      </c>
      <c r="F179" s="33">
        <f t="shared" si="7"/>
        <v>11851</v>
      </c>
      <c r="G179" s="33">
        <f t="shared" si="7"/>
        <v>851</v>
      </c>
      <c r="H179" s="33">
        <f t="shared" si="7"/>
        <v>41645</v>
      </c>
      <c r="I179" s="33">
        <f t="shared" si="7"/>
        <v>41200</v>
      </c>
      <c r="J179" s="33">
        <f t="shared" si="7"/>
        <v>37455</v>
      </c>
      <c r="K179" s="33">
        <f>SUM(K180)</f>
        <v>142195</v>
      </c>
      <c r="L179" s="15"/>
      <c r="M179" s="144"/>
      <c r="N179" s="135">
        <f>SUM(N180:N195)</f>
        <v>4510283</v>
      </c>
      <c r="O179" s="83">
        <f>SUM(O180)</f>
        <v>27074</v>
      </c>
      <c r="P179" s="83">
        <f>+P180</f>
        <v>67500</v>
      </c>
      <c r="Q179" s="122">
        <f>+O179-P179</f>
        <v>-40426</v>
      </c>
      <c r="R179" s="51"/>
      <c r="S179" s="36"/>
    </row>
    <row r="180" spans="1:19" ht="13.5" customHeight="1">
      <c r="A180" s="29">
        <v>4</v>
      </c>
      <c r="B180" s="26">
        <v>8</v>
      </c>
      <c r="C180" s="26">
        <v>1</v>
      </c>
      <c r="D180" s="9" t="s">
        <v>24</v>
      </c>
      <c r="E180" s="66">
        <v>28943</v>
      </c>
      <c r="F180" s="66">
        <v>11851</v>
      </c>
      <c r="G180" s="66">
        <v>851</v>
      </c>
      <c r="H180" s="66">
        <f>+E180+F180+G180</f>
        <v>41645</v>
      </c>
      <c r="I180" s="66">
        <v>41200</v>
      </c>
      <c r="J180" s="66">
        <v>37455</v>
      </c>
      <c r="K180" s="66">
        <v>142195</v>
      </c>
      <c r="L180" s="14"/>
      <c r="M180" s="139"/>
      <c r="N180" s="148">
        <f>SUM(M181:M195)</f>
        <v>4510283</v>
      </c>
      <c r="O180" s="56">
        <v>27074</v>
      </c>
      <c r="P180" s="56">
        <f>SUM(P195:Q195)</f>
        <v>67500</v>
      </c>
      <c r="Q180" s="56"/>
      <c r="R180" s="57"/>
      <c r="S180" s="90"/>
    </row>
    <row r="181" spans="1:19" ht="13.5" customHeight="1">
      <c r="A181" s="29"/>
      <c r="B181" s="26"/>
      <c r="C181" s="26"/>
      <c r="D181" s="9" t="s">
        <v>109</v>
      </c>
      <c r="E181" s="66"/>
      <c r="F181" s="66"/>
      <c r="G181" s="66"/>
      <c r="H181" s="66"/>
      <c r="I181" s="66"/>
      <c r="J181" s="66"/>
      <c r="K181" s="66"/>
      <c r="L181" s="11" t="s">
        <v>96</v>
      </c>
      <c r="M181" s="139">
        <v>1900000</v>
      </c>
      <c r="N181" s="148"/>
      <c r="O181" s="56"/>
      <c r="P181" s="56"/>
      <c r="Q181" s="56"/>
      <c r="R181" s="64" t="s">
        <v>45</v>
      </c>
      <c r="S181" s="65" t="s">
        <v>57</v>
      </c>
    </row>
    <row r="182" spans="1:19" ht="13.5" customHeight="1">
      <c r="A182" s="29"/>
      <c r="B182" s="26"/>
      <c r="C182" s="26"/>
      <c r="D182" s="9" t="s">
        <v>110</v>
      </c>
      <c r="E182" s="66"/>
      <c r="F182" s="66"/>
      <c r="G182" s="66"/>
      <c r="H182" s="66"/>
      <c r="I182" s="66"/>
      <c r="J182" s="66"/>
      <c r="K182" s="66"/>
      <c r="L182" s="11" t="s">
        <v>96</v>
      </c>
      <c r="M182" s="139">
        <v>150000</v>
      </c>
      <c r="N182" s="148"/>
      <c r="O182" s="56"/>
      <c r="P182" s="56"/>
      <c r="Q182" s="56"/>
      <c r="R182" s="64" t="s">
        <v>45</v>
      </c>
      <c r="S182" s="65" t="s">
        <v>57</v>
      </c>
    </row>
    <row r="183" spans="1:19" ht="13.5" customHeight="1">
      <c r="A183" s="29"/>
      <c r="B183" s="26"/>
      <c r="C183" s="26"/>
      <c r="D183" s="9" t="s">
        <v>112</v>
      </c>
      <c r="E183" s="66"/>
      <c r="F183" s="66"/>
      <c r="G183" s="66"/>
      <c r="H183" s="66"/>
      <c r="I183" s="66"/>
      <c r="J183" s="66"/>
      <c r="K183" s="66"/>
      <c r="L183" s="11" t="s">
        <v>96</v>
      </c>
      <c r="M183" s="139">
        <v>12187</v>
      </c>
      <c r="N183" s="148"/>
      <c r="O183" s="56"/>
      <c r="P183" s="56"/>
      <c r="Q183" s="56"/>
      <c r="R183" s="64" t="s">
        <v>45</v>
      </c>
      <c r="S183" s="65" t="s">
        <v>57</v>
      </c>
    </row>
    <row r="184" spans="1:19" ht="13.5" customHeight="1">
      <c r="A184" s="29"/>
      <c r="B184" s="26"/>
      <c r="C184" s="26"/>
      <c r="D184" s="9" t="s">
        <v>113</v>
      </c>
      <c r="E184" s="66"/>
      <c r="F184" s="66"/>
      <c r="G184" s="66"/>
      <c r="H184" s="66"/>
      <c r="I184" s="66"/>
      <c r="J184" s="66"/>
      <c r="K184" s="66"/>
      <c r="L184" s="11" t="s">
        <v>96</v>
      </c>
      <c r="M184" s="139">
        <v>18688</v>
      </c>
      <c r="N184" s="148"/>
      <c r="O184" s="56"/>
      <c r="P184" s="56"/>
      <c r="Q184" s="56"/>
      <c r="R184" s="64" t="s">
        <v>45</v>
      </c>
      <c r="S184" s="65" t="s">
        <v>57</v>
      </c>
    </row>
    <row r="185" spans="1:19" ht="13.5" customHeight="1">
      <c r="A185" s="29"/>
      <c r="B185" s="26"/>
      <c r="C185" s="26"/>
      <c r="D185" s="9" t="s">
        <v>115</v>
      </c>
      <c r="E185" s="66"/>
      <c r="F185" s="66"/>
      <c r="G185" s="66"/>
      <c r="H185" s="66"/>
      <c r="I185" s="66"/>
      <c r="J185" s="66"/>
      <c r="K185" s="66"/>
      <c r="L185" s="11" t="s">
        <v>96</v>
      </c>
      <c r="M185" s="139">
        <v>650000</v>
      </c>
      <c r="N185" s="148"/>
      <c r="O185" s="56"/>
      <c r="P185" s="56"/>
      <c r="Q185" s="56"/>
      <c r="R185" s="64" t="s">
        <v>45</v>
      </c>
      <c r="S185" s="65" t="s">
        <v>57</v>
      </c>
    </row>
    <row r="186" spans="1:19" ht="13.5" customHeight="1">
      <c r="A186" s="29"/>
      <c r="B186" s="26"/>
      <c r="C186" s="26"/>
      <c r="D186" s="9" t="s">
        <v>116</v>
      </c>
      <c r="E186" s="66"/>
      <c r="F186" s="66"/>
      <c r="G186" s="66"/>
      <c r="H186" s="66"/>
      <c r="I186" s="66"/>
      <c r="J186" s="66"/>
      <c r="K186" s="66"/>
      <c r="L186" s="11" t="s">
        <v>96</v>
      </c>
      <c r="M186" s="139">
        <v>600000</v>
      </c>
      <c r="N186" s="148"/>
      <c r="O186" s="56"/>
      <c r="P186" s="56"/>
      <c r="Q186" s="56"/>
      <c r="R186" s="64" t="s">
        <v>45</v>
      </c>
      <c r="S186" s="65" t="s">
        <v>57</v>
      </c>
    </row>
    <row r="187" spans="1:19" ht="13.5" customHeight="1">
      <c r="A187" s="29"/>
      <c r="B187" s="26"/>
      <c r="C187" s="26"/>
      <c r="D187" s="9" t="s">
        <v>124</v>
      </c>
      <c r="E187" s="66"/>
      <c r="F187" s="66"/>
      <c r="G187" s="66"/>
      <c r="H187" s="66"/>
      <c r="I187" s="66"/>
      <c r="J187" s="66"/>
      <c r="K187" s="66"/>
      <c r="L187" s="11" t="s">
        <v>96</v>
      </c>
      <c r="M187" s="139">
        <v>36000</v>
      </c>
      <c r="N187" s="148"/>
      <c r="O187" s="56"/>
      <c r="P187" s="56"/>
      <c r="Q187" s="56"/>
      <c r="R187" s="64" t="s">
        <v>45</v>
      </c>
      <c r="S187" s="65" t="s">
        <v>57</v>
      </c>
    </row>
    <row r="188" spans="1:19" ht="13.5" customHeight="1">
      <c r="A188" s="29"/>
      <c r="B188" s="26"/>
      <c r="C188" s="26"/>
      <c r="D188" s="6" t="s">
        <v>111</v>
      </c>
      <c r="E188" s="66"/>
      <c r="F188" s="66"/>
      <c r="G188" s="66"/>
      <c r="H188" s="66"/>
      <c r="I188" s="66"/>
      <c r="J188" s="66"/>
      <c r="K188" s="66"/>
      <c r="L188" s="11" t="s">
        <v>96</v>
      </c>
      <c r="M188" s="139">
        <v>136500</v>
      </c>
      <c r="N188" s="148"/>
      <c r="O188" s="56"/>
      <c r="P188" s="56"/>
      <c r="Q188" s="56"/>
      <c r="R188" s="64" t="s">
        <v>45</v>
      </c>
      <c r="S188" s="65" t="s">
        <v>57</v>
      </c>
    </row>
    <row r="189" spans="1:19" ht="13.5" customHeight="1">
      <c r="A189" s="29"/>
      <c r="B189" s="26"/>
      <c r="C189" s="26"/>
      <c r="D189" s="6" t="s">
        <v>188</v>
      </c>
      <c r="E189" s="66"/>
      <c r="F189" s="66"/>
      <c r="G189" s="66"/>
      <c r="H189" s="66"/>
      <c r="I189" s="66"/>
      <c r="J189" s="66"/>
      <c r="K189" s="66"/>
      <c r="L189" s="11" t="s">
        <v>95</v>
      </c>
      <c r="M189" s="139">
        <v>150000</v>
      </c>
      <c r="N189" s="148"/>
      <c r="O189" s="56"/>
      <c r="P189" s="56"/>
      <c r="Q189" s="56"/>
      <c r="R189" s="64" t="s">
        <v>45</v>
      </c>
      <c r="S189" s="65" t="s">
        <v>57</v>
      </c>
    </row>
    <row r="190" spans="1:19" ht="13.5" customHeight="1">
      <c r="A190" s="29"/>
      <c r="B190" s="26"/>
      <c r="C190" s="26"/>
      <c r="D190" s="6" t="s">
        <v>151</v>
      </c>
      <c r="E190" s="66"/>
      <c r="F190" s="66"/>
      <c r="G190" s="66"/>
      <c r="H190" s="66"/>
      <c r="I190" s="66"/>
      <c r="J190" s="66"/>
      <c r="K190" s="66"/>
      <c r="L190" s="1" t="s">
        <v>141</v>
      </c>
      <c r="M190" s="139">
        <v>83338</v>
      </c>
      <c r="N190" s="148"/>
      <c r="O190" s="56"/>
      <c r="P190" s="56"/>
      <c r="Q190" s="56"/>
      <c r="R190" s="64" t="s">
        <v>65</v>
      </c>
      <c r="S190" s="65" t="s">
        <v>73</v>
      </c>
    </row>
    <row r="191" spans="1:19" ht="13.5" customHeight="1">
      <c r="A191" s="29"/>
      <c r="B191" s="26"/>
      <c r="C191" s="26"/>
      <c r="D191" s="9" t="s">
        <v>155</v>
      </c>
      <c r="E191" s="61"/>
      <c r="F191" s="61"/>
      <c r="G191" s="61"/>
      <c r="H191" s="61"/>
      <c r="I191" s="61"/>
      <c r="J191" s="61"/>
      <c r="K191" s="61"/>
      <c r="L191" s="11" t="s">
        <v>154</v>
      </c>
      <c r="M191" s="139">
        <v>350000</v>
      </c>
      <c r="N191" s="148"/>
      <c r="O191" s="56"/>
      <c r="P191" s="56"/>
      <c r="Q191" s="56"/>
      <c r="R191" s="64" t="s">
        <v>45</v>
      </c>
      <c r="S191" s="65" t="s">
        <v>57</v>
      </c>
    </row>
    <row r="192" spans="1:19" ht="13.5" customHeight="1">
      <c r="A192" s="29"/>
      <c r="B192" s="26"/>
      <c r="C192" s="26"/>
      <c r="D192" s="9" t="s">
        <v>156</v>
      </c>
      <c r="E192" s="61"/>
      <c r="F192" s="61"/>
      <c r="G192" s="61"/>
      <c r="H192" s="61"/>
      <c r="I192" s="61"/>
      <c r="J192" s="61"/>
      <c r="K192" s="61"/>
      <c r="L192" s="11" t="s">
        <v>154</v>
      </c>
      <c r="M192" s="139">
        <v>70000</v>
      </c>
      <c r="N192" s="148"/>
      <c r="O192" s="56"/>
      <c r="P192" s="56"/>
      <c r="Q192" s="56"/>
      <c r="R192" s="64" t="s">
        <v>65</v>
      </c>
      <c r="S192" s="65" t="s">
        <v>73</v>
      </c>
    </row>
    <row r="193" spans="1:19" ht="13.5" customHeight="1">
      <c r="A193" s="29"/>
      <c r="B193" s="26"/>
      <c r="C193" s="26"/>
      <c r="D193" s="9" t="s">
        <v>89</v>
      </c>
      <c r="E193" s="61"/>
      <c r="F193" s="61"/>
      <c r="G193" s="61"/>
      <c r="H193" s="61"/>
      <c r="I193" s="61"/>
      <c r="J193" s="61"/>
      <c r="K193" s="61"/>
      <c r="L193" s="11" t="s">
        <v>154</v>
      </c>
      <c r="M193" s="139">
        <v>300000</v>
      </c>
      <c r="N193" s="148"/>
      <c r="O193" s="56"/>
      <c r="P193" s="56"/>
      <c r="Q193" s="56"/>
      <c r="R193" s="64" t="s">
        <v>45</v>
      </c>
      <c r="S193" s="65" t="s">
        <v>57</v>
      </c>
    </row>
    <row r="194" spans="1:19" ht="13.5" customHeight="1">
      <c r="A194" s="29"/>
      <c r="B194" s="26"/>
      <c r="C194" s="26"/>
      <c r="D194" s="9" t="s">
        <v>79</v>
      </c>
      <c r="E194" s="61"/>
      <c r="F194" s="61"/>
      <c r="G194" s="61"/>
      <c r="H194" s="61"/>
      <c r="I194" s="61"/>
      <c r="J194" s="61"/>
      <c r="K194" s="61"/>
      <c r="L194" s="11" t="s">
        <v>153</v>
      </c>
      <c r="M194" s="139">
        <v>5570</v>
      </c>
      <c r="N194" s="148"/>
      <c r="O194" s="56"/>
      <c r="P194" s="56"/>
      <c r="Q194" s="56"/>
      <c r="R194" s="64" t="s">
        <v>65</v>
      </c>
      <c r="S194" s="65" t="s">
        <v>57</v>
      </c>
    </row>
    <row r="195" spans="1:19" s="23" customFormat="1" ht="13.5" customHeight="1">
      <c r="A195" s="59"/>
      <c r="B195" s="60"/>
      <c r="C195" s="60"/>
      <c r="D195" s="9" t="s">
        <v>102</v>
      </c>
      <c r="E195" s="61"/>
      <c r="F195" s="61"/>
      <c r="G195" s="61"/>
      <c r="H195" s="61"/>
      <c r="I195" s="61"/>
      <c r="J195" s="61"/>
      <c r="K195" s="61"/>
      <c r="L195" s="11" t="s">
        <v>93</v>
      </c>
      <c r="M195" s="139">
        <v>48000</v>
      </c>
      <c r="N195" s="143"/>
      <c r="O195" s="63"/>
      <c r="P195" s="62">
        <v>67500</v>
      </c>
      <c r="Q195" s="63"/>
      <c r="R195" s="64" t="s">
        <v>65</v>
      </c>
      <c r="S195" s="65" t="s">
        <v>57</v>
      </c>
    </row>
    <row r="196" spans="1:19" s="23" customFormat="1" ht="13.5" customHeight="1">
      <c r="A196" s="130"/>
      <c r="B196" s="130"/>
      <c r="C196" s="130"/>
      <c r="D196" s="17"/>
      <c r="E196" s="110"/>
      <c r="F196" s="110"/>
      <c r="G196" s="110"/>
      <c r="H196" s="110"/>
      <c r="I196" s="110"/>
      <c r="J196" s="110"/>
      <c r="K196" s="110"/>
      <c r="L196" s="19"/>
      <c r="M196" s="145"/>
      <c r="N196" s="157">
        <f>+N128+N42+N9</f>
        <v>84132017</v>
      </c>
      <c r="O196" s="72"/>
      <c r="P196" s="94"/>
      <c r="Q196" s="72"/>
      <c r="R196" s="131"/>
      <c r="S196" s="110"/>
    </row>
    <row r="197" spans="1:19" s="23" customFormat="1" ht="28.5" customHeight="1">
      <c r="A197" s="130"/>
      <c r="B197" s="130"/>
      <c r="C197" s="130"/>
      <c r="D197" s="17"/>
      <c r="E197" s="110"/>
      <c r="F197" s="110"/>
      <c r="G197" s="110"/>
      <c r="H197" s="110"/>
      <c r="I197" s="110"/>
      <c r="J197" s="110"/>
      <c r="K197" s="110"/>
      <c r="L197" s="19"/>
      <c r="M197" s="145"/>
      <c r="N197" s="158"/>
      <c r="O197" s="72"/>
      <c r="P197" s="94"/>
      <c r="Q197" s="72"/>
      <c r="R197" s="131"/>
      <c r="S197" s="110"/>
    </row>
    <row r="198" spans="4:18" ht="12.75">
      <c r="D198" s="197" t="s">
        <v>66</v>
      </c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</row>
    <row r="199" spans="4:18" ht="12.75">
      <c r="D199" s="198" t="s">
        <v>231</v>
      </c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</row>
    <row r="201" ht="12.75">
      <c r="D201" s="132" t="s">
        <v>215</v>
      </c>
    </row>
    <row r="202" ht="12" customHeight="1"/>
  </sheetData>
  <sheetProtection selectLockedCells="1" selectUnlockedCells="1"/>
  <mergeCells count="20">
    <mergeCell ref="O5:O6"/>
    <mergeCell ref="D198:R198"/>
    <mergeCell ref="D199:R199"/>
    <mergeCell ref="D4:S4"/>
    <mergeCell ref="S5:S6"/>
    <mergeCell ref="A6:B6"/>
    <mergeCell ref="I5:I6"/>
    <mergeCell ref="E5:H5"/>
    <mergeCell ref="J5:J6"/>
    <mergeCell ref="A4:A5"/>
    <mergeCell ref="A3:S3"/>
    <mergeCell ref="A2:S2"/>
    <mergeCell ref="B4:B5"/>
    <mergeCell ref="R5:R6"/>
    <mergeCell ref="Q5:Q6"/>
    <mergeCell ref="N5:N6"/>
    <mergeCell ref="P5:P6"/>
    <mergeCell ref="K5:K6"/>
    <mergeCell ref="L5:L6"/>
    <mergeCell ref="M5:M6"/>
  </mergeCells>
  <printOptions/>
  <pageMargins left="0.2362204724409449" right="0.2755905511811024" top="0.3937007874015748" bottom="0.7874015748031497" header="0" footer="0"/>
  <pageSetup fitToHeight="0" fitToWidth="1" horizontalDpi="600" verticalDpi="600" orientation="landscape" paperSize="9" scale="84" r:id="rId2"/>
  <headerFooter alignWithMargins="0">
    <oddHeader>&amp;R&amp;G "2014. Año de las letras argentinas."</oddHeader>
    <oddFooter>&amp;CPágina &amp;P&amp;RPLAN DE COMPRAS GENERAL 2014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mbroilo</dc:creator>
  <cp:keywords/>
  <dc:description/>
  <cp:lastModifiedBy>mgoncalves</cp:lastModifiedBy>
  <cp:lastPrinted>2014-02-21T14:17:15Z</cp:lastPrinted>
  <dcterms:created xsi:type="dcterms:W3CDTF">2010-07-15T15:02:45Z</dcterms:created>
  <dcterms:modified xsi:type="dcterms:W3CDTF">2014-02-24T18:21:09Z</dcterms:modified>
  <cp:category/>
  <cp:version/>
  <cp:contentType/>
  <cp:contentStatus/>
</cp:coreProperties>
</file>