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80" windowHeight="6540" activeTab="1"/>
  </bookViews>
  <sheets>
    <sheet name="Hoja2" sheetId="1" r:id="rId1"/>
    <sheet name="Hoja1" sheetId="2" r:id="rId2"/>
  </sheets>
  <definedNames>
    <definedName name="_xlnm.Print_Titles" localSheetId="1">'Hoja1'!$2:$5</definedName>
  </definedNames>
  <calcPr fullCalcOnLoad="1"/>
</workbook>
</file>

<file path=xl/sharedStrings.xml><?xml version="1.0" encoding="utf-8"?>
<sst xmlns="http://schemas.openxmlformats.org/spreadsheetml/2006/main" count="442" uniqueCount="218">
  <si>
    <t>Inc.</t>
  </si>
  <si>
    <t>Ppal</t>
  </si>
  <si>
    <t>Parc.</t>
  </si>
  <si>
    <t>Cuenta</t>
  </si>
  <si>
    <t>*</t>
  </si>
  <si>
    <t xml:space="preserve">16. Conducción </t>
  </si>
  <si>
    <t>16.1 CFJ</t>
  </si>
  <si>
    <t>16.3 PGPJ</t>
  </si>
  <si>
    <t>Total Prog 16</t>
  </si>
  <si>
    <t>BIENES DE CONSUMO</t>
  </si>
  <si>
    <t>Otros N.E.P.</t>
  </si>
  <si>
    <t>Textiles y vestuarios</t>
  </si>
  <si>
    <t>Prod.de papel, cartón e impresos</t>
  </si>
  <si>
    <t>Prod. Químicos, comb. y lubric.</t>
  </si>
  <si>
    <t>Tintas pinturas y colorantes</t>
  </si>
  <si>
    <t>Herramientas menores</t>
  </si>
  <si>
    <t>Otros bienes de consumo</t>
  </si>
  <si>
    <t>Elementos de limpieza</t>
  </si>
  <si>
    <t>Utiles y materiales eléctricos</t>
  </si>
  <si>
    <t>SERVICIOS NO PERSONALES</t>
  </si>
  <si>
    <t>Mantenimiento, reparación y limp.</t>
  </si>
  <si>
    <t>Mantenim.y reparac.de edificios y locales</t>
  </si>
  <si>
    <t>Estudios Invest,y proy.de factibilidad</t>
  </si>
  <si>
    <t>Imprenta publicaciones y reproducciones</t>
  </si>
  <si>
    <t>Primas y gastos de seguros</t>
  </si>
  <si>
    <t>Sistemas informáticos y de registro</t>
  </si>
  <si>
    <t>Publicidad y Propaganda</t>
  </si>
  <si>
    <t>Otros servicios</t>
  </si>
  <si>
    <t>Servicios de comida viandas y refrigerio</t>
  </si>
  <si>
    <t>BIENES DE USO</t>
  </si>
  <si>
    <t>Maquinarias y equipos</t>
  </si>
  <si>
    <t>Equipo de comunicación y señalamiento</t>
  </si>
  <si>
    <t>Equipo de oficina y moblaje</t>
  </si>
  <si>
    <t>Herramientas y repuestos mayores</t>
  </si>
  <si>
    <t>Libros, revistas y otros elem.colección.</t>
  </si>
  <si>
    <t>Activos Intangibles</t>
  </si>
  <si>
    <t>Programas de Computación</t>
  </si>
  <si>
    <t>Prog 20. Actividades Operativas y Comunes del Poder Judicial</t>
  </si>
  <si>
    <t>Programa 17 Fuero CAyT</t>
  </si>
  <si>
    <t>Programa 16 - Actividades Específicas del Consejo de la Magistratura</t>
  </si>
  <si>
    <t>Programa 18 Fuero PCyF</t>
  </si>
  <si>
    <t>Tipo de Contratación</t>
  </si>
  <si>
    <t xml:space="preserve">Prendas de vestir </t>
  </si>
  <si>
    <t xml:space="preserve">Papel y cartón de escritorio </t>
  </si>
  <si>
    <t xml:space="preserve">Productos de artes gráficas </t>
  </si>
  <si>
    <t xml:space="preserve">Resmas A4 y Oficio </t>
  </si>
  <si>
    <t>Insumos Sanitarios</t>
  </si>
  <si>
    <t>Artículos de librería</t>
  </si>
  <si>
    <t>Materiales eléctricos</t>
  </si>
  <si>
    <t>Reciclado y compra de tonner</t>
  </si>
  <si>
    <t>Repuestos para aires acondicionados</t>
  </si>
  <si>
    <t>Herramientas</t>
  </si>
  <si>
    <t xml:space="preserve">Estimación DAIP </t>
  </si>
  <si>
    <t>Servicio de impresiones</t>
  </si>
  <si>
    <t>Publicaciones en diarios</t>
  </si>
  <si>
    <t>Adquisición de vehículos</t>
  </si>
  <si>
    <t>Servidores</t>
  </si>
  <si>
    <t>Equipos de Aire Acondicionado</t>
  </si>
  <si>
    <t>Máquinas para depósito</t>
  </si>
  <si>
    <t xml:space="preserve">Material Bibliográfico </t>
  </si>
  <si>
    <t>Software estadística</t>
  </si>
  <si>
    <t>Renovación Licencia Tango</t>
  </si>
  <si>
    <t>Presupuesto Asignado no comprometido</t>
  </si>
  <si>
    <t>Saldo</t>
  </si>
  <si>
    <t xml:space="preserve"> </t>
  </si>
  <si>
    <t>Alquileres</t>
  </si>
  <si>
    <t>Propuesta Plan de Compras 2009</t>
  </si>
  <si>
    <t>Serv. Prof., técnicos y operat.</t>
  </si>
  <si>
    <t xml:space="preserve"> D.G.A.O. Nº 173/08  </t>
  </si>
  <si>
    <t>Pinturas y materiales</t>
  </si>
  <si>
    <t>Equipo para computación *</t>
  </si>
  <si>
    <t>Mant. Y  Rep. de maquinarias y equipo</t>
  </si>
  <si>
    <t>Plan de compras 2010</t>
  </si>
  <si>
    <t>Objeto del Contrato</t>
  </si>
  <si>
    <t>Precio estimado total</t>
  </si>
  <si>
    <t>Precio estimado</t>
  </si>
  <si>
    <t>Fecha estimada de inicio del proceso de contratación</t>
  </si>
  <si>
    <t>Guardapolvos servicio de medicina legal</t>
  </si>
  <si>
    <t xml:space="preserve">Pedido Centro de Planificación Estratégica </t>
  </si>
  <si>
    <t>Nota de C.P.E.foja 120/1</t>
  </si>
  <si>
    <t>MEMO DGyO nº 419/09 fs.113/7</t>
  </si>
  <si>
    <t xml:space="preserve"> MEMO D.C.C Nº 135/09 fs.100</t>
  </si>
  <si>
    <t>Correos y Telecomunicaciones</t>
  </si>
  <si>
    <t>Vencimiento.31/08/10</t>
  </si>
  <si>
    <t>Servicio de internet Exp. 191/07</t>
  </si>
  <si>
    <t xml:space="preserve">Vencimiento 20/07/10 </t>
  </si>
  <si>
    <t>Alquiler de Fotocopiadoras</t>
  </si>
  <si>
    <t>Alquiler de fotocopiadoras Exp. 205/07</t>
  </si>
  <si>
    <t>Vencimiento 31/10/2010</t>
  </si>
  <si>
    <t>Refacción edificio Av.De Mayo 654</t>
  </si>
  <si>
    <t>Señalética</t>
  </si>
  <si>
    <t>Tabiquería</t>
  </si>
  <si>
    <t>Nota DIT fs. 105/11</t>
  </si>
  <si>
    <t>Mantenimiento ascensores edificios Libertad/Alem Exp. 058/08</t>
  </si>
  <si>
    <t>Mantenimiento Grupos electrógenos Exp. 190/08</t>
  </si>
  <si>
    <t>Mantenimiento aire acondicionado Exp.060/08</t>
  </si>
  <si>
    <t>Mantenimiento de UPS Exp. 057/08</t>
  </si>
  <si>
    <t>Limpieza aseo y fumigación</t>
  </si>
  <si>
    <t>Vencimiento  s/Exp. 013/09</t>
  </si>
  <si>
    <t>Limpieza de tanques Exp. 213/07</t>
  </si>
  <si>
    <t>Vencimiento 05/09/10</t>
  </si>
  <si>
    <t>Tratamiento de residuos patógenos</t>
  </si>
  <si>
    <t>Memo DML 20/09 fs. 103/4</t>
  </si>
  <si>
    <t>Control de plagas Roque Saenz Peña y Tuyú Exp.056/07</t>
  </si>
  <si>
    <t>Control de Plagas Alem y Beazley Exp.09/09</t>
  </si>
  <si>
    <t>Vencimiento 30/09/10</t>
  </si>
  <si>
    <t>Control de plagas Exp.214/07</t>
  </si>
  <si>
    <t>Vencimiento 31/08/10</t>
  </si>
  <si>
    <t>Vencimiento 28/02/10</t>
  </si>
  <si>
    <t>Mantenimiento y recarga de matafuegos exp. 195/08</t>
  </si>
  <si>
    <t>Vencimiento 28/02/11</t>
  </si>
  <si>
    <t>Mantenimiento CCTV Exp.077/07</t>
  </si>
  <si>
    <t>Mudanzas a nuevos edificios</t>
  </si>
  <si>
    <t>Memo CFJ Nº 432/09 fs. 122/3</t>
  </si>
  <si>
    <t>Imprenta, publicaciones y reproducciones</t>
  </si>
  <si>
    <t>Imprenta y publicaciones</t>
  </si>
  <si>
    <t>Vencimiento 01/04/11</t>
  </si>
  <si>
    <t>Vencimiento 04/01/11</t>
  </si>
  <si>
    <t>Mantenimiento software infraestructura</t>
  </si>
  <si>
    <t>MEMO DGIyO nº 419/09 fs.113/7</t>
  </si>
  <si>
    <t>Vencimiento 21/07/10</t>
  </si>
  <si>
    <t>Vencimiento 12/10</t>
  </si>
  <si>
    <t xml:space="preserve">Limpieza de todos los edificios </t>
  </si>
  <si>
    <t>Publicidad</t>
  </si>
  <si>
    <t>Publicidades varias</t>
  </si>
  <si>
    <t>Mantenimiento Dispensers Exp. 011/09</t>
  </si>
  <si>
    <t>Equipo de Transporte tracción y elevación</t>
  </si>
  <si>
    <t>Servicio de transporte y almacenamiento mudanzas</t>
  </si>
  <si>
    <t>Equipo sanitario y de laboratorio</t>
  </si>
  <si>
    <t>Equipos para servicio de medicina legal</t>
  </si>
  <si>
    <t>Equipo educacional cultural y recreativo</t>
  </si>
  <si>
    <t>Equipo educacional</t>
  </si>
  <si>
    <t>Monitores LCD de 32´</t>
  </si>
  <si>
    <t>UPS  para seguridad</t>
  </si>
  <si>
    <t>Impresoras</t>
  </si>
  <si>
    <t>Monitores 17´</t>
  </si>
  <si>
    <t>Hardware en gral.</t>
  </si>
  <si>
    <t>Rack para depósito judicial</t>
  </si>
  <si>
    <t xml:space="preserve">Mobiliario </t>
  </si>
  <si>
    <t>Equipos de seguridad</t>
  </si>
  <si>
    <t>Cámaras para CCTV</t>
  </si>
  <si>
    <t>Nota  Jefe de Seguridad fs. 101/2</t>
  </si>
  <si>
    <t xml:space="preserve">Placa capturadora de video para cámaras </t>
  </si>
  <si>
    <t xml:space="preserve">Cable UTP </t>
  </si>
  <si>
    <t>Nota Nº 195 DGAAJ PJ-09</t>
  </si>
  <si>
    <t xml:space="preserve">Servicio de medicina legal </t>
  </si>
  <si>
    <t>Libros</t>
  </si>
  <si>
    <t>Software en gral.</t>
  </si>
  <si>
    <t>Software centro de Formación Judicial</t>
  </si>
  <si>
    <t>Hardware en gral. No adjudicado en 2009</t>
  </si>
  <si>
    <t>Implantación sistema ERP</t>
  </si>
  <si>
    <t>Control de Ausentismo Exp.054/07</t>
  </si>
  <si>
    <t>Contratación Menor</t>
  </si>
  <si>
    <t>Licitación Pública</t>
  </si>
  <si>
    <t>Contratación Directa</t>
  </si>
  <si>
    <t>Prórroga</t>
  </si>
  <si>
    <t>a determinar</t>
  </si>
  <si>
    <t>Vencimiento 31/07/10</t>
  </si>
  <si>
    <t>Control de plagas Exp.188/08 - con opción a prórroga</t>
  </si>
  <si>
    <t>Seguro RC, Robo, Cristales y automotores Exp. 70/09</t>
  </si>
  <si>
    <t>Área Solicitante</t>
  </si>
  <si>
    <t>Útiles de escr.,oficina y enseñan.</t>
  </si>
  <si>
    <t>Repuestos y accesorios</t>
  </si>
  <si>
    <t>Vencimiento  31/10/10</t>
  </si>
  <si>
    <t>Vencimiento  31/01/11</t>
  </si>
  <si>
    <t>Vencimiento  31/03/11</t>
  </si>
  <si>
    <t>Vencimiento  30/11/10</t>
  </si>
  <si>
    <t xml:space="preserve">Médicos y Sanitarios </t>
  </si>
  <si>
    <t xml:space="preserve">Serv. Empresas. Comerc. Y financ. </t>
  </si>
  <si>
    <t xml:space="preserve"> a determinar</t>
  </si>
  <si>
    <t>Suscripciones año 2011 para el resto de la jurisdicción</t>
  </si>
  <si>
    <t xml:space="preserve">* Los procedimientos que se encuentran en cero en la columna de precio estimado se fundamenta en que éste será devengado en el ejercicio 2011, pero el procedimiento debe iniciarse en el 2010. </t>
  </si>
  <si>
    <t>Mantenimiento ascensores edificios Exp. 012/09-1</t>
  </si>
  <si>
    <t>vencimiento 30/11/10</t>
  </si>
  <si>
    <t>Mantenimiento CCTV Exp.102/09</t>
  </si>
  <si>
    <t>Vencimiento 17/09/10</t>
  </si>
  <si>
    <t>Seguro Incendio edificio,  contenido, y técnico Exp. 213/09</t>
  </si>
  <si>
    <t>Mantenimiento software Digitalización de legajos Exp. 063/09</t>
  </si>
  <si>
    <t>Mantenimiento software PAYROLL Exp. 190/09</t>
  </si>
  <si>
    <t>Provisión de botellones de agua Exp.011/09</t>
  </si>
  <si>
    <t>Mantenimiento relojes fechadores Exp.241/09</t>
  </si>
  <si>
    <t>Relojes Fechadores</t>
  </si>
  <si>
    <t>Exp. 241/09</t>
  </si>
  <si>
    <t xml:space="preserve">Notebook </t>
  </si>
  <si>
    <t>thin client</t>
  </si>
  <si>
    <t>Desarrollo de software institucional</t>
  </si>
  <si>
    <t>Prod.Farmaceúticos y Medicinales</t>
  </si>
  <si>
    <t>Botiquines exp 240/09</t>
  </si>
  <si>
    <t>Mensajería unificada solución fax</t>
  </si>
  <si>
    <t>telefonos IP</t>
  </si>
  <si>
    <t>telefonos analógicos</t>
  </si>
  <si>
    <t>telefonos-fax</t>
  </si>
  <si>
    <t>Sistema de audio para salas de reuniones Exp.OAYF 186/09-0</t>
  </si>
  <si>
    <t>Construcciones en bienes de dominio privado</t>
  </si>
  <si>
    <t>Beazley refacción</t>
  </si>
  <si>
    <t>Mayo ( 2º trimestre)</t>
  </si>
  <si>
    <t>Mayo  ( 2º trimestre)</t>
  </si>
  <si>
    <t>Abril   ( 2º trimestre)</t>
  </si>
  <si>
    <t>Junio  ( 2º trimestre)</t>
  </si>
  <si>
    <t>Abril  ( 2º trimestre)</t>
  </si>
  <si>
    <t>Marzo (1º trimestre)</t>
  </si>
  <si>
    <t>Marzo (1º Trimestre</t>
  </si>
  <si>
    <t>Julio (3 trimestre)</t>
  </si>
  <si>
    <t>Agosto (3 trimestre)</t>
  </si>
  <si>
    <t>agosto (3 trimestre)</t>
  </si>
  <si>
    <t>Junio (2º trimestre)</t>
  </si>
  <si>
    <t>Diciembre (4 º trimestre)</t>
  </si>
  <si>
    <t>Julio  ( 3º trimestre)</t>
  </si>
  <si>
    <t>Marzo  ( 1º trimestre)</t>
  </si>
  <si>
    <t>Junio (2º Trimestre)</t>
  </si>
  <si>
    <t>Marzo (1º Trimestre)</t>
  </si>
  <si>
    <t>Agosto  ( 3º trimestre)</t>
  </si>
  <si>
    <t>abril (2º trimestre)</t>
  </si>
  <si>
    <t>licitación pública</t>
  </si>
  <si>
    <t xml:space="preserve">Cámara Fotográfica digital y cámara de video digital </t>
  </si>
  <si>
    <t>memo Of. de prensa nº 51 fs. 197</t>
  </si>
  <si>
    <t>Enlaces secundarios Exp. 006/10-0</t>
  </si>
  <si>
    <t>Res. CM Nº 234 /2010 -  ANEXO I - CONSEJO DE LA MAGISTRATURA DE LA CIUDAD AUTONOMA DE BUENOS AIRES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</si>
</sst>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00_);_(&quot;$&quot;* \(#,##0.00\);_(&quot;$&quot;* &quot;-&quot;??_);_(@_)"/>
    <numFmt numFmtId="173" formatCode="#,##0.000"/>
    <numFmt numFmtId="174" formatCode="#,##0.0"/>
    <numFmt numFmtId="175" formatCode="_(* #,##0_);_(* \(#,##0\);_(* &quot;-&quot;??_);_(@_)"/>
    <numFmt numFmtId="176" formatCode="&quot;$&quot;\ #,##0.00"/>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8">
    <font>
      <sz val="10"/>
      <name val="Arial"/>
      <family val="0"/>
    </font>
    <font>
      <b/>
      <sz val="10"/>
      <name val="Arial"/>
      <family val="2"/>
    </font>
    <font>
      <b/>
      <sz val="14"/>
      <name val="Arial"/>
      <family val="2"/>
    </font>
    <font>
      <b/>
      <sz val="10"/>
      <color indexed="9"/>
      <name val="Arial"/>
      <family val="2"/>
    </font>
    <font>
      <b/>
      <u val="single"/>
      <sz val="10"/>
      <name val="Arial"/>
      <family val="2"/>
    </font>
    <font>
      <u val="single"/>
      <sz val="10"/>
      <name val="Arial"/>
      <family val="2"/>
    </font>
    <font>
      <sz val="8"/>
      <name val="Arial"/>
      <family val="2"/>
    </font>
    <font>
      <b/>
      <sz val="11"/>
      <name val="Arial"/>
      <family val="2"/>
    </font>
  </fonts>
  <fills count="5">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65"/>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1" xfId="0" applyNumberFormat="1" applyFont="1" applyFill="1" applyBorder="1" applyAlignment="1">
      <alignment horizontal="center" textRotation="90"/>
    </xf>
    <xf numFmtId="0" fontId="1" fillId="0" borderId="2" xfId="0" applyNumberFormat="1" applyFont="1" applyFill="1" applyBorder="1" applyAlignment="1">
      <alignment horizontal="center" textRotation="90"/>
    </xf>
    <xf numFmtId="0" fontId="1" fillId="0" borderId="2" xfId="0" applyFont="1" applyFill="1" applyBorder="1" applyAlignment="1">
      <alignment horizontal="center" vertical="center"/>
    </xf>
    <xf numFmtId="0" fontId="1" fillId="0" borderId="3" xfId="0" applyNumberFormat="1" applyFont="1" applyFill="1" applyBorder="1" applyAlignment="1">
      <alignment horizontal="center"/>
    </xf>
    <xf numFmtId="0" fontId="1" fillId="0" borderId="2" xfId="0" applyNumberFormat="1" applyFont="1" applyFill="1" applyBorder="1" applyAlignment="1">
      <alignment horizontal="center"/>
    </xf>
    <xf numFmtId="0" fontId="1" fillId="2" borderId="2" xfId="0" applyFont="1" applyFill="1" applyBorder="1" applyAlignment="1">
      <alignment horizontal="center" vertical="center"/>
    </xf>
    <xf numFmtId="3" fontId="1" fillId="2" borderId="2" xfId="0" applyNumberFormat="1" applyFont="1" applyFill="1" applyBorder="1" applyAlignment="1">
      <alignment horizontal="right"/>
    </xf>
    <xf numFmtId="0" fontId="1" fillId="3" borderId="3"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0" fontId="1" fillId="3" borderId="2" xfId="0" applyFont="1" applyFill="1" applyBorder="1" applyAlignment="1" applyProtection="1">
      <alignment horizontal="center" vertical="center"/>
      <protection/>
    </xf>
    <xf numFmtId="0" fontId="1" fillId="2" borderId="3"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3" fontId="0" fillId="4" borderId="2" xfId="0" applyNumberFormat="1" applyFont="1" applyFill="1" applyBorder="1" applyAlignment="1">
      <alignment horizontal="right"/>
    </xf>
    <xf numFmtId="0" fontId="3" fillId="3" borderId="2" xfId="0" applyNumberFormat="1" applyFont="1" applyFill="1" applyBorder="1" applyAlignment="1">
      <alignment horizontal="center" vertical="center"/>
    </xf>
    <xf numFmtId="3" fontId="1" fillId="3" borderId="2" xfId="15" applyNumberFormat="1" applyFont="1" applyFill="1" applyBorder="1" applyAlignment="1" applyProtection="1">
      <alignment/>
      <protection locked="0"/>
    </xf>
    <xf numFmtId="0" fontId="1" fillId="2" borderId="2" xfId="0" applyFont="1" applyFill="1" applyBorder="1" applyAlignment="1" applyProtection="1">
      <alignment horizontal="left"/>
      <protection/>
    </xf>
    <xf numFmtId="3" fontId="1" fillId="2" borderId="2" xfId="0" applyNumberFormat="1" applyFont="1" applyFill="1" applyBorder="1" applyAlignment="1" applyProtection="1">
      <alignment horizontal="right"/>
      <protection locked="0"/>
    </xf>
    <xf numFmtId="0" fontId="0" fillId="0" borderId="2" xfId="0" applyFont="1" applyFill="1" applyBorder="1" applyAlignment="1" applyProtection="1">
      <alignment horizontal="left"/>
      <protection/>
    </xf>
    <xf numFmtId="3" fontId="0" fillId="0" borderId="2" xfId="0" applyNumberFormat="1" applyFont="1" applyFill="1" applyBorder="1" applyAlignment="1" applyProtection="1">
      <alignment horizontal="right"/>
      <protection locked="0"/>
    </xf>
    <xf numFmtId="3" fontId="0" fillId="4" borderId="2" xfId="0" applyNumberFormat="1" applyFont="1" applyFill="1" applyBorder="1" applyAlignment="1" applyProtection="1">
      <alignment horizontal="right"/>
      <protection locked="0"/>
    </xf>
    <xf numFmtId="3" fontId="1" fillId="2" borderId="2" xfId="15" applyNumberFormat="1" applyFont="1" applyFill="1" applyBorder="1" applyAlignment="1" applyProtection="1">
      <alignment horizontal="right"/>
      <protection locked="0"/>
    </xf>
    <xf numFmtId="3" fontId="1" fillId="3" borderId="2" xfId="0" applyNumberFormat="1" applyFont="1" applyFill="1" applyBorder="1" applyAlignment="1" applyProtection="1">
      <alignment horizontal="right"/>
      <protection locked="0"/>
    </xf>
    <xf numFmtId="170" fontId="1" fillId="2" borderId="2" xfId="17" applyFont="1" applyFill="1" applyBorder="1" applyAlignment="1" applyProtection="1">
      <alignment horizontal="left"/>
      <protection/>
    </xf>
    <xf numFmtId="170" fontId="0" fillId="0" borderId="2" xfId="17" applyFont="1" applyFill="1" applyBorder="1" applyAlignment="1" applyProtection="1">
      <alignment horizontal="left"/>
      <protection/>
    </xf>
    <xf numFmtId="1" fontId="0" fillId="0" borderId="2" xfId="0" applyNumberFormat="1" applyFont="1" applyFill="1" applyBorder="1" applyAlignment="1" applyProtection="1">
      <alignment horizontal="left"/>
      <protection/>
    </xf>
    <xf numFmtId="1" fontId="1" fillId="2" borderId="2" xfId="17" applyNumberFormat="1" applyFont="1" applyFill="1" applyBorder="1" applyAlignment="1" applyProtection="1">
      <alignment horizontal="left"/>
      <protection/>
    </xf>
    <xf numFmtId="1" fontId="0" fillId="0" borderId="2" xfId="17" applyNumberFormat="1" applyFont="1" applyFill="1" applyBorder="1" applyAlignment="1" applyProtection="1">
      <alignment horizontal="left"/>
      <protection/>
    </xf>
    <xf numFmtId="1" fontId="1" fillId="2" borderId="2" xfId="0" applyNumberFormat="1" applyFont="1" applyFill="1" applyBorder="1" applyAlignment="1" applyProtection="1">
      <alignment horizontal="left"/>
      <protection/>
    </xf>
    <xf numFmtId="1" fontId="1" fillId="3" borderId="2" xfId="0" applyNumberFormat="1" applyFont="1" applyFill="1" applyBorder="1" applyAlignment="1" applyProtection="1">
      <alignment horizontal="center" vertical="center"/>
      <protection/>
    </xf>
    <xf numFmtId="3" fontId="1" fillId="3" borderId="2" xfId="0" applyNumberFormat="1" applyFont="1" applyFill="1" applyBorder="1" applyAlignment="1" applyProtection="1">
      <alignment horizontal="right" vertical="center"/>
      <protection locked="0"/>
    </xf>
    <xf numFmtId="0" fontId="1" fillId="0" borderId="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1" fontId="1" fillId="0" borderId="2" xfId="0" applyNumberFormat="1" applyFont="1" applyFill="1" applyBorder="1" applyAlignment="1" applyProtection="1">
      <alignment horizontal="left"/>
      <protection/>
    </xf>
    <xf numFmtId="3" fontId="1" fillId="0" borderId="2" xfId="0" applyNumberFormat="1" applyFont="1" applyFill="1" applyBorder="1" applyAlignment="1" applyProtection="1">
      <alignment horizontal="right"/>
      <protection locked="0"/>
    </xf>
    <xf numFmtId="1" fontId="0" fillId="0" borderId="2" xfId="0" applyNumberFormat="1" applyFont="1" applyFill="1" applyBorder="1" applyAlignment="1">
      <alignment horizontal="left"/>
    </xf>
    <xf numFmtId="0" fontId="0" fillId="0" borderId="2" xfId="0" applyFont="1" applyBorder="1" applyAlignment="1">
      <alignment/>
    </xf>
    <xf numFmtId="0" fontId="0" fillId="0" borderId="0" xfId="0" applyAlignment="1">
      <alignment horizontal="center"/>
    </xf>
    <xf numFmtId="0" fontId="1" fillId="0" borderId="2" xfId="0" applyFont="1" applyFill="1" applyBorder="1" applyAlignment="1" applyProtection="1">
      <alignment horizontal="left"/>
      <protection/>
    </xf>
    <xf numFmtId="3" fontId="1" fillId="4" borderId="2" xfId="0" applyNumberFormat="1" applyFont="1" applyFill="1" applyBorder="1" applyAlignment="1">
      <alignment horizontal="right"/>
    </xf>
    <xf numFmtId="3" fontId="0" fillId="2" borderId="2" xfId="0" applyNumberFormat="1" applyFill="1" applyBorder="1" applyAlignment="1">
      <alignment/>
    </xf>
    <xf numFmtId="0" fontId="0" fillId="3" borderId="2" xfId="0" applyFill="1" applyBorder="1" applyAlignment="1">
      <alignment/>
    </xf>
    <xf numFmtId="0" fontId="0" fillId="2" borderId="2" xfId="0" applyFill="1" applyBorder="1" applyAlignment="1">
      <alignment/>
    </xf>
    <xf numFmtId="3" fontId="0" fillId="0" borderId="2" xfId="0" applyNumberFormat="1" applyFont="1" applyFill="1" applyBorder="1" applyAlignment="1">
      <alignment horizontal="right"/>
    </xf>
    <xf numFmtId="170" fontId="1" fillId="0" borderId="2" xfId="17" applyFont="1" applyFill="1" applyBorder="1" applyAlignment="1" applyProtection="1">
      <alignment horizontal="left"/>
      <protection/>
    </xf>
    <xf numFmtId="0" fontId="1" fillId="0" borderId="4" xfId="0" applyFont="1" applyFill="1" applyBorder="1" applyAlignment="1">
      <alignment horizontal="center" vertical="center" wrapText="1"/>
    </xf>
    <xf numFmtId="0" fontId="1" fillId="0" borderId="2" xfId="0" applyFont="1" applyBorder="1" applyAlignment="1">
      <alignment horizontal="center" wrapText="1"/>
    </xf>
    <xf numFmtId="0" fontId="0" fillId="2" borderId="2" xfId="0" applyFont="1" applyFill="1" applyBorder="1" applyAlignment="1">
      <alignment/>
    </xf>
    <xf numFmtId="1" fontId="1" fillId="0" borderId="2" xfId="0" applyNumberFormat="1" applyFont="1" applyFill="1" applyBorder="1" applyAlignment="1">
      <alignment horizontal="left"/>
    </xf>
    <xf numFmtId="0" fontId="0" fillId="0" borderId="2" xfId="0" applyFont="1" applyFill="1" applyBorder="1" applyAlignment="1">
      <alignment/>
    </xf>
    <xf numFmtId="0" fontId="1" fillId="0" borderId="0" xfId="0" applyFont="1" applyBorder="1" applyAlignment="1">
      <alignment/>
    </xf>
    <xf numFmtId="0" fontId="1" fillId="0" borderId="5" xfId="0" applyFont="1" applyBorder="1" applyAlignment="1">
      <alignment/>
    </xf>
    <xf numFmtId="3" fontId="0" fillId="0" borderId="5" xfId="0" applyNumberFormat="1" applyFont="1" applyBorder="1" applyAlignment="1">
      <alignment horizontal="center"/>
    </xf>
    <xf numFmtId="3" fontId="0" fillId="3" borderId="2" xfId="0" applyNumberFormat="1" applyFont="1" applyFill="1" applyBorder="1" applyAlignment="1">
      <alignment/>
    </xf>
    <xf numFmtId="0" fontId="1" fillId="0" borderId="5" xfId="0" applyFont="1" applyBorder="1" applyAlignment="1">
      <alignment horizontal="center" wrapText="1"/>
    </xf>
    <xf numFmtId="3" fontId="0" fillId="2" borderId="5" xfId="0" applyNumberFormat="1" applyFill="1" applyBorder="1" applyAlignment="1">
      <alignment horizontal="center"/>
    </xf>
    <xf numFmtId="3" fontId="0" fillId="3" borderId="5" xfId="0" applyNumberFormat="1" applyFill="1" applyBorder="1" applyAlignment="1">
      <alignment horizontal="center"/>
    </xf>
    <xf numFmtId="0" fontId="0" fillId="0" borderId="0" xfId="0" applyFont="1" applyBorder="1" applyAlignment="1">
      <alignment/>
    </xf>
    <xf numFmtId="0" fontId="0" fillId="0" borderId="5" xfId="0" applyFont="1" applyBorder="1" applyAlignment="1">
      <alignment/>
    </xf>
    <xf numFmtId="3" fontId="0" fillId="0" borderId="5" xfId="0" applyNumberFormat="1" applyBorder="1" applyAlignment="1">
      <alignment horizontal="center"/>
    </xf>
    <xf numFmtId="0" fontId="0" fillId="0" borderId="3" xfId="0" applyFont="1" applyBorder="1" applyAlignment="1">
      <alignment/>
    </xf>
    <xf numFmtId="3" fontId="0" fillId="0" borderId="5" xfId="0" applyNumberFormat="1" applyFill="1" applyBorder="1" applyAlignment="1">
      <alignment horizontal="center"/>
    </xf>
    <xf numFmtId="176" fontId="1" fillId="0" borderId="4" xfId="0" applyNumberFormat="1" applyFont="1" applyFill="1" applyBorder="1" applyAlignment="1">
      <alignment horizontal="center" vertical="center" wrapText="1"/>
    </xf>
    <xf numFmtId="176" fontId="1" fillId="2" borderId="2" xfId="0" applyNumberFormat="1" applyFont="1" applyFill="1" applyBorder="1" applyAlignment="1">
      <alignment horizontal="right"/>
    </xf>
    <xf numFmtId="176" fontId="1" fillId="3" borderId="2" xfId="15" applyNumberFormat="1" applyFont="1" applyFill="1" applyBorder="1" applyAlignment="1" applyProtection="1">
      <alignment/>
      <protection locked="0"/>
    </xf>
    <xf numFmtId="176" fontId="1" fillId="2" borderId="2" xfId="15" applyNumberFormat="1" applyFont="1" applyFill="1" applyBorder="1" applyAlignment="1" applyProtection="1">
      <alignment horizontal="right"/>
      <protection locked="0"/>
    </xf>
    <xf numFmtId="176" fontId="1" fillId="4" borderId="2" xfId="15" applyNumberFormat="1" applyFont="1" applyFill="1" applyBorder="1" applyAlignment="1">
      <alignment/>
    </xf>
    <xf numFmtId="176" fontId="0" fillId="4" borderId="2" xfId="15" applyNumberFormat="1" applyFont="1" applyFill="1" applyBorder="1" applyAlignment="1">
      <alignment/>
    </xf>
    <xf numFmtId="176" fontId="1" fillId="0" borderId="0" xfId="15" applyNumberFormat="1" applyFont="1" applyFill="1" applyBorder="1" applyAlignment="1">
      <alignment/>
    </xf>
    <xf numFmtId="176" fontId="0" fillId="0" borderId="2" xfId="15" applyNumberFormat="1" applyFont="1" applyFill="1" applyBorder="1" applyAlignment="1">
      <alignment/>
    </xf>
    <xf numFmtId="176" fontId="1" fillId="4" borderId="0" xfId="15" applyNumberFormat="1" applyFont="1" applyFill="1" applyBorder="1" applyAlignment="1">
      <alignment/>
    </xf>
    <xf numFmtId="176" fontId="1" fillId="2" borderId="2" xfId="0" applyNumberFormat="1" applyFont="1" applyFill="1" applyBorder="1" applyAlignment="1" applyProtection="1">
      <alignment horizontal="right"/>
      <protection locked="0"/>
    </xf>
    <xf numFmtId="176" fontId="1" fillId="0" borderId="2" xfId="15" applyNumberFormat="1" applyFont="1" applyFill="1" applyBorder="1" applyAlignment="1">
      <alignment/>
    </xf>
    <xf numFmtId="176" fontId="0" fillId="0" borderId="0" xfId="0" applyNumberFormat="1" applyFont="1" applyBorder="1" applyAlignment="1">
      <alignment/>
    </xf>
    <xf numFmtId="176" fontId="1" fillId="3" borderId="2" xfId="0" applyNumberFormat="1" applyFont="1" applyFill="1" applyBorder="1" applyAlignment="1" applyProtection="1">
      <alignment horizontal="right"/>
      <protection locked="0"/>
    </xf>
    <xf numFmtId="176" fontId="0" fillId="0" borderId="2" xfId="0" applyNumberFormat="1" applyFont="1" applyBorder="1" applyAlignment="1">
      <alignment/>
    </xf>
    <xf numFmtId="176" fontId="1" fillId="3" borderId="2" xfId="0" applyNumberFormat="1" applyFont="1" applyFill="1" applyBorder="1" applyAlignment="1" applyProtection="1">
      <alignment horizontal="right" vertical="center"/>
      <protection locked="0"/>
    </xf>
    <xf numFmtId="176" fontId="1" fillId="0" borderId="2" xfId="0" applyNumberFormat="1" applyFont="1" applyFill="1" applyBorder="1" applyAlignment="1" applyProtection="1">
      <alignment horizontal="right"/>
      <protection locked="0"/>
    </xf>
    <xf numFmtId="176" fontId="0" fillId="0" borderId="0" xfId="0" applyNumberFormat="1" applyAlignment="1">
      <alignment/>
    </xf>
    <xf numFmtId="176" fontId="1" fillId="2" borderId="2" xfId="15" applyNumberFormat="1" applyFont="1" applyFill="1" applyBorder="1" applyAlignment="1" applyProtection="1">
      <alignment/>
      <protection locked="0"/>
    </xf>
    <xf numFmtId="0" fontId="1" fillId="2" borderId="2" xfId="0" applyFont="1" applyFill="1" applyBorder="1" applyAlignment="1">
      <alignment/>
    </xf>
    <xf numFmtId="3" fontId="1" fillId="2" borderId="5" xfId="0" applyNumberFormat="1" applyFont="1" applyFill="1" applyBorder="1" applyAlignment="1">
      <alignment horizontal="center"/>
    </xf>
    <xf numFmtId="176" fontId="0" fillId="0" borderId="2" xfId="0" applyNumberFormat="1" applyFont="1" applyFill="1" applyBorder="1" applyAlignment="1" applyProtection="1">
      <alignment horizontal="left"/>
      <protection/>
    </xf>
    <xf numFmtId="176" fontId="4" fillId="2" borderId="2" xfId="0" applyNumberFormat="1" applyFont="1" applyFill="1" applyBorder="1" applyAlignment="1" applyProtection="1">
      <alignment horizontal="right"/>
      <protection locked="0"/>
    </xf>
    <xf numFmtId="176" fontId="4" fillId="2" borderId="2" xfId="15" applyNumberFormat="1" applyFont="1" applyFill="1" applyBorder="1" applyAlignment="1">
      <alignment/>
    </xf>
    <xf numFmtId="176" fontId="4" fillId="2" borderId="2" xfId="15" applyNumberFormat="1" applyFont="1" applyFill="1" applyBorder="1" applyAlignment="1" applyProtection="1">
      <alignment horizontal="right"/>
      <protection locked="0"/>
    </xf>
    <xf numFmtId="176" fontId="1" fillId="2" borderId="2" xfId="15" applyNumberFormat="1" applyFont="1" applyFill="1" applyBorder="1" applyAlignment="1">
      <alignment/>
    </xf>
    <xf numFmtId="176" fontId="0" fillId="4" borderId="2" xfId="0" applyNumberFormat="1" applyFont="1" applyFill="1" applyBorder="1" applyAlignment="1">
      <alignment horizontal="right"/>
    </xf>
    <xf numFmtId="176" fontId="0" fillId="0" borderId="2" xfId="0" applyNumberFormat="1" applyFont="1" applyFill="1" applyBorder="1" applyAlignment="1" applyProtection="1">
      <alignment horizontal="right"/>
      <protection locked="0"/>
    </xf>
    <xf numFmtId="176" fontId="1" fillId="4" borderId="2" xfId="0" applyNumberFormat="1" applyFont="1" applyFill="1" applyBorder="1" applyAlignment="1">
      <alignment horizontal="right"/>
    </xf>
    <xf numFmtId="176" fontId="0" fillId="0" borderId="2" xfId="0" applyNumberFormat="1" applyFont="1" applyFill="1" applyBorder="1" applyAlignment="1">
      <alignment horizontal="right"/>
    </xf>
    <xf numFmtId="176" fontId="1" fillId="2" borderId="6" xfId="0" applyNumberFormat="1" applyFont="1" applyFill="1" applyBorder="1" applyAlignment="1" applyProtection="1">
      <alignment horizontal="right"/>
      <protection locked="0"/>
    </xf>
    <xf numFmtId="176" fontId="0" fillId="0" borderId="2" xfId="0" applyNumberFormat="1" applyFont="1" applyFill="1" applyBorder="1" applyAlignment="1">
      <alignment/>
    </xf>
    <xf numFmtId="0" fontId="0" fillId="0" borderId="6" xfId="0" applyFont="1" applyBorder="1" applyAlignment="1">
      <alignment/>
    </xf>
    <xf numFmtId="1" fontId="1" fillId="0" borderId="2" xfId="17" applyNumberFormat="1" applyFont="1" applyFill="1" applyBorder="1" applyAlignment="1" applyProtection="1">
      <alignment horizontal="left"/>
      <protection/>
    </xf>
    <xf numFmtId="0" fontId="0" fillId="0" borderId="0" xfId="0" applyFill="1" applyAlignment="1">
      <alignment/>
    </xf>
    <xf numFmtId="3" fontId="1" fillId="0" borderId="2" xfId="0" applyNumberFormat="1" applyFont="1" applyFill="1" applyBorder="1" applyAlignment="1">
      <alignment horizontal="right"/>
    </xf>
    <xf numFmtId="176" fontId="1" fillId="0" borderId="2" xfId="0" applyNumberFormat="1" applyFont="1" applyFill="1" applyBorder="1" applyAlignment="1">
      <alignment horizontal="right"/>
    </xf>
    <xf numFmtId="176" fontId="4" fillId="0" borderId="2" xfId="15" applyNumberFormat="1" applyFont="1" applyFill="1" applyBorder="1" applyAlignment="1">
      <alignment/>
    </xf>
    <xf numFmtId="176" fontId="5" fillId="0" borderId="2" xfId="15" applyNumberFormat="1" applyFont="1" applyFill="1" applyBorder="1" applyAlignment="1">
      <alignment/>
    </xf>
    <xf numFmtId="0" fontId="0" fillId="0" borderId="0" xfId="0" applyFont="1" applyFill="1" applyAlignment="1">
      <alignment/>
    </xf>
    <xf numFmtId="3" fontId="0" fillId="4" borderId="0" xfId="0" applyNumberFormat="1" applyFont="1" applyFill="1" applyBorder="1" applyAlignment="1">
      <alignment horizontal="right"/>
    </xf>
    <xf numFmtId="176" fontId="0" fillId="4" borderId="0" xfId="15" applyNumberFormat="1" applyFont="1" applyFill="1" applyBorder="1" applyAlignment="1">
      <alignment/>
    </xf>
    <xf numFmtId="0" fontId="1" fillId="0" borderId="2" xfId="0" applyFont="1" applyBorder="1" applyAlignment="1">
      <alignment/>
    </xf>
    <xf numFmtId="3" fontId="1" fillId="0" borderId="5" xfId="0" applyNumberFormat="1" applyFont="1" applyBorder="1" applyAlignment="1">
      <alignment horizontal="center"/>
    </xf>
    <xf numFmtId="0" fontId="1" fillId="0" borderId="0" xfId="0" applyFont="1" applyAlignment="1">
      <alignment/>
    </xf>
    <xf numFmtId="176" fontId="0" fillId="4" borderId="6" xfId="15" applyNumberFormat="1" applyFont="1" applyFill="1" applyBorder="1" applyAlignment="1">
      <alignment/>
    </xf>
    <xf numFmtId="176" fontId="1" fillId="4" borderId="6" xfId="15" applyNumberFormat="1" applyFont="1" applyFill="1" applyBorder="1" applyAlignment="1">
      <alignment/>
    </xf>
    <xf numFmtId="176" fontId="1" fillId="2" borderId="6" xfId="15" applyNumberFormat="1" applyFont="1" applyFill="1" applyBorder="1" applyAlignment="1">
      <alignment/>
    </xf>
    <xf numFmtId="0" fontId="1" fillId="2" borderId="0" xfId="0" applyFont="1" applyFill="1" applyAlignment="1">
      <alignment/>
    </xf>
    <xf numFmtId="0" fontId="0" fillId="0" borderId="0" xfId="0" applyFont="1" applyAlignment="1">
      <alignment/>
    </xf>
    <xf numFmtId="176" fontId="4" fillId="0" borderId="2" xfId="0" applyNumberFormat="1" applyFont="1" applyFill="1" applyBorder="1" applyAlignment="1" applyProtection="1">
      <alignment horizontal="right"/>
      <protection locked="0"/>
    </xf>
    <xf numFmtId="176" fontId="1" fillId="0" borderId="2" xfId="15" applyNumberFormat="1" applyFont="1" applyFill="1" applyBorder="1" applyAlignment="1" applyProtection="1">
      <alignment/>
      <protection locked="0"/>
    </xf>
    <xf numFmtId="0" fontId="1" fillId="0" borderId="7"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176" fontId="1" fillId="0" borderId="2" xfId="0" applyNumberFormat="1" applyFont="1" applyFill="1" applyBorder="1" applyAlignment="1" applyProtection="1">
      <alignment horizontal="right" vertical="center"/>
      <protection locked="0"/>
    </xf>
    <xf numFmtId="176" fontId="1" fillId="0" borderId="6" xfId="0" applyNumberFormat="1" applyFont="1" applyFill="1" applyBorder="1" applyAlignment="1" applyProtection="1">
      <alignment horizontal="right" vertical="center"/>
      <protection locked="0"/>
    </xf>
    <xf numFmtId="3" fontId="0" fillId="0" borderId="2" xfId="0" applyNumberFormat="1" applyFont="1" applyFill="1" applyBorder="1" applyAlignment="1">
      <alignment/>
    </xf>
    <xf numFmtId="0" fontId="1" fillId="0" borderId="4" xfId="0" applyFont="1" applyFill="1" applyBorder="1" applyAlignment="1" applyProtection="1">
      <alignment horizontal="left"/>
      <protection/>
    </xf>
    <xf numFmtId="3" fontId="1" fillId="4" borderId="4" xfId="0" applyNumberFormat="1" applyFont="1" applyFill="1" applyBorder="1" applyAlignment="1" applyProtection="1">
      <alignment horizontal="right"/>
      <protection locked="0"/>
    </xf>
    <xf numFmtId="176" fontId="1" fillId="4" borderId="4" xfId="0" applyNumberFormat="1" applyFont="1" applyFill="1" applyBorder="1" applyAlignment="1">
      <alignment horizontal="right"/>
    </xf>
    <xf numFmtId="176" fontId="1" fillId="4" borderId="4" xfId="15" applyNumberFormat="1" applyFont="1" applyFill="1" applyBorder="1" applyAlignment="1">
      <alignment/>
    </xf>
    <xf numFmtId="0" fontId="0" fillId="0" borderId="8" xfId="0" applyFont="1" applyBorder="1" applyAlignment="1">
      <alignment/>
    </xf>
    <xf numFmtId="0" fontId="0" fillId="0" borderId="2" xfId="0" applyFill="1" applyBorder="1" applyAlignment="1">
      <alignment/>
    </xf>
    <xf numFmtId="0" fontId="1" fillId="2" borderId="9"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1" fillId="2" borderId="10" xfId="0" applyFont="1" applyFill="1" applyBorder="1" applyAlignment="1" applyProtection="1">
      <alignment horizontal="left"/>
      <protection/>
    </xf>
    <xf numFmtId="3" fontId="1" fillId="2" borderId="10" xfId="0" applyNumberFormat="1" applyFont="1" applyFill="1" applyBorder="1" applyAlignment="1" applyProtection="1">
      <alignment horizontal="right"/>
      <protection locked="0"/>
    </xf>
    <xf numFmtId="176" fontId="1" fillId="2" borderId="10" xfId="0" applyNumberFormat="1" applyFont="1" applyFill="1" applyBorder="1" applyAlignment="1" applyProtection="1">
      <alignment horizontal="right"/>
      <protection locked="0"/>
    </xf>
    <xf numFmtId="176" fontId="4" fillId="2" borderId="10" xfId="0" applyNumberFormat="1" applyFont="1" applyFill="1" applyBorder="1" applyAlignment="1" applyProtection="1">
      <alignment horizontal="right"/>
      <protection locked="0"/>
    </xf>
    <xf numFmtId="176" fontId="1" fillId="2" borderId="10" xfId="15" applyNumberFormat="1" applyFont="1" applyFill="1" applyBorder="1" applyAlignment="1" applyProtection="1">
      <alignment/>
      <protection locked="0"/>
    </xf>
    <xf numFmtId="0" fontId="0" fillId="2" borderId="10" xfId="0" applyFill="1" applyBorder="1" applyAlignment="1">
      <alignment/>
    </xf>
    <xf numFmtId="3" fontId="0" fillId="2" borderId="11" xfId="0" applyNumberFormat="1" applyFill="1" applyBorder="1" applyAlignment="1">
      <alignment horizontal="center"/>
    </xf>
    <xf numFmtId="0" fontId="6" fillId="0" borderId="2" xfId="0" applyFont="1" applyFill="1" applyBorder="1" applyAlignment="1" applyProtection="1">
      <alignment horizontal="left"/>
      <protection/>
    </xf>
    <xf numFmtId="176" fontId="0" fillId="0" borderId="2" xfId="0" applyNumberFormat="1" applyBorder="1" applyAlignment="1">
      <alignment/>
    </xf>
    <xf numFmtId="0" fontId="0" fillId="0" borderId="2" xfId="0" applyBorder="1" applyAlignment="1">
      <alignment/>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 fontId="0" fillId="0" borderId="10" xfId="0" applyNumberFormat="1" applyFont="1" applyFill="1" applyBorder="1" applyAlignment="1">
      <alignment horizontal="left"/>
    </xf>
    <xf numFmtId="3" fontId="1" fillId="0" borderId="10" xfId="0" applyNumberFormat="1" applyFont="1" applyFill="1" applyBorder="1" applyAlignment="1" applyProtection="1">
      <alignment horizontal="right"/>
      <protection locked="0"/>
    </xf>
    <xf numFmtId="3" fontId="0" fillId="4" borderId="10" xfId="0" applyNumberFormat="1" applyFont="1" applyFill="1" applyBorder="1" applyAlignment="1">
      <alignment horizontal="right"/>
    </xf>
    <xf numFmtId="176" fontId="0" fillId="0" borderId="10" xfId="0" applyNumberFormat="1" applyFont="1" applyFill="1" applyBorder="1" applyAlignment="1" applyProtection="1">
      <alignment horizontal="right"/>
      <protection locked="0"/>
    </xf>
    <xf numFmtId="176" fontId="1" fillId="4" borderId="10" xfId="15" applyNumberFormat="1" applyFont="1" applyFill="1" applyBorder="1" applyAlignment="1">
      <alignment/>
    </xf>
    <xf numFmtId="0" fontId="0" fillId="0" borderId="10" xfId="0" applyFont="1" applyBorder="1" applyAlignment="1">
      <alignment/>
    </xf>
    <xf numFmtId="1" fontId="1" fillId="0" borderId="4" xfId="0" applyNumberFormat="1" applyFont="1" applyFill="1" applyBorder="1" applyAlignment="1">
      <alignment horizontal="left"/>
    </xf>
    <xf numFmtId="3" fontId="0" fillId="0" borderId="4" xfId="0" applyNumberFormat="1" applyFont="1" applyFill="1" applyBorder="1" applyAlignment="1" applyProtection="1">
      <alignment horizontal="right"/>
      <protection locked="0"/>
    </xf>
    <xf numFmtId="3" fontId="0" fillId="4" borderId="4" xfId="0" applyNumberFormat="1" applyFont="1" applyFill="1" applyBorder="1" applyAlignment="1">
      <alignment horizontal="right"/>
    </xf>
    <xf numFmtId="176" fontId="0" fillId="0" borderId="4" xfId="0" applyNumberFormat="1" applyFont="1" applyFill="1" applyBorder="1" applyAlignment="1" applyProtection="1">
      <alignment horizontal="right"/>
      <protection locked="0"/>
    </xf>
    <xf numFmtId="176" fontId="0" fillId="4" borderId="4" xfId="15" applyNumberFormat="1" applyFont="1" applyFill="1" applyBorder="1" applyAlignment="1">
      <alignment/>
    </xf>
    <xf numFmtId="0" fontId="0" fillId="0" borderId="4" xfId="0" applyFont="1" applyBorder="1" applyAlignment="1">
      <alignment/>
    </xf>
    <xf numFmtId="3" fontId="0" fillId="0" borderId="8" xfId="0" applyNumberFormat="1" applyBorder="1" applyAlignment="1">
      <alignment horizontal="center"/>
    </xf>
    <xf numFmtId="0" fontId="0" fillId="0" borderId="5" xfId="0" applyBorder="1" applyAlignment="1">
      <alignment/>
    </xf>
    <xf numFmtId="3" fontId="1" fillId="2" borderId="2" xfId="0" applyNumberFormat="1" applyFont="1" applyFill="1" applyBorder="1" applyAlignment="1" applyProtection="1">
      <alignment horizontal="right" vertical="center"/>
      <protection locked="0"/>
    </xf>
    <xf numFmtId="176" fontId="1" fillId="2" borderId="2" xfId="0" applyNumberFormat="1" applyFont="1" applyFill="1" applyBorder="1" applyAlignment="1" applyProtection="1">
      <alignment horizontal="right" vertical="center"/>
      <protection locked="0"/>
    </xf>
    <xf numFmtId="176" fontId="1" fillId="2" borderId="6" xfId="0" applyNumberFormat="1" applyFont="1" applyFill="1" applyBorder="1" applyAlignment="1" applyProtection="1">
      <alignment horizontal="right" vertical="center"/>
      <protection locked="0"/>
    </xf>
    <xf numFmtId="3" fontId="0" fillId="2" borderId="2" xfId="0" applyNumberFormat="1" applyFont="1" applyFill="1" applyBorder="1" applyAlignment="1">
      <alignment/>
    </xf>
    <xf numFmtId="3" fontId="1" fillId="0" borderId="2" xfId="0" applyNumberFormat="1" applyFont="1" applyFill="1" applyBorder="1" applyAlignment="1" applyProtection="1">
      <alignment horizontal="right" vertical="center"/>
      <protection locked="0"/>
    </xf>
    <xf numFmtId="0" fontId="3" fillId="0" borderId="2" xfId="0" applyNumberFormat="1" applyFont="1" applyFill="1" applyBorder="1" applyAlignment="1">
      <alignment horizontal="center" vertical="center"/>
    </xf>
    <xf numFmtId="1" fontId="1" fillId="0" borderId="2" xfId="0" applyNumberFormat="1" applyFont="1" applyFill="1" applyBorder="1" applyAlignment="1" applyProtection="1">
      <alignment horizontal="center" vertical="center"/>
      <protection/>
    </xf>
    <xf numFmtId="176" fontId="0" fillId="0" borderId="2" xfId="0" applyNumberFormat="1" applyFont="1" applyFill="1" applyBorder="1" applyAlignment="1" applyProtection="1">
      <alignment horizontal="right" vertical="center"/>
      <protection locked="0"/>
    </xf>
    <xf numFmtId="1" fontId="0" fillId="0" borderId="4" xfId="0" applyNumberFormat="1" applyFont="1" applyFill="1" applyBorder="1" applyAlignment="1">
      <alignment horizontal="left"/>
    </xf>
    <xf numFmtId="176" fontId="1" fillId="0" borderId="10"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NumberFormat="1" applyFont="1" applyFill="1" applyBorder="1" applyAlignment="1">
      <alignment horizontal="center"/>
    </xf>
    <xf numFmtId="0" fontId="1" fillId="0" borderId="2" xfId="0" applyNumberFormat="1" applyFont="1" applyFill="1" applyBorder="1" applyAlignment="1">
      <alignment horizontal="center"/>
    </xf>
    <xf numFmtId="0" fontId="1"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NumberFormat="1" applyFont="1" applyFill="1" applyBorder="1" applyAlignment="1">
      <alignment horizontal="center" textRotation="90"/>
    </xf>
    <xf numFmtId="0" fontId="1" fillId="0" borderId="7" xfId="0" applyNumberFormat="1" applyFont="1" applyFill="1" applyBorder="1" applyAlignment="1">
      <alignment horizontal="center" textRotation="90"/>
    </xf>
    <xf numFmtId="0" fontId="1" fillId="0" borderId="19" xfId="0" applyNumberFormat="1" applyFont="1" applyFill="1" applyBorder="1" applyAlignment="1">
      <alignment horizontal="center" textRotation="90"/>
    </xf>
    <xf numFmtId="0" fontId="1" fillId="0" borderId="4" xfId="0" applyNumberFormat="1" applyFont="1" applyFill="1" applyBorder="1" applyAlignment="1">
      <alignment horizontal="center" textRotation="90"/>
    </xf>
    <xf numFmtId="0" fontId="0" fillId="0" borderId="0" xfId="0" applyAlignment="1">
      <alignment horizont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176" fontId="1" fillId="0" borderId="4" xfId="0" applyNumberFormat="1"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11.421875" defaultRowHeight="12.75"/>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S228"/>
  <sheetViews>
    <sheetView tabSelected="1" zoomScale="85" zoomScaleNormal="85" workbookViewId="0" topLeftCell="A1">
      <selection activeCell="A1" sqref="A1:S1"/>
    </sheetView>
  </sheetViews>
  <sheetFormatPr defaultColWidth="11.421875" defaultRowHeight="12.75"/>
  <cols>
    <col min="1" max="1" width="4.57421875" style="0" customWidth="1"/>
    <col min="2" max="3" width="4.8515625" style="0" customWidth="1"/>
    <col min="4" max="4" width="55.7109375" style="0" bestFit="1" customWidth="1"/>
    <col min="5" max="5" width="15.421875" style="0" hidden="1" customWidth="1"/>
    <col min="6" max="11" width="0" style="0" hidden="1" customWidth="1"/>
    <col min="12" max="12" width="28.28125" style="0" customWidth="1"/>
    <col min="13" max="13" width="14.28125" style="80" customWidth="1"/>
    <col min="14" max="14" width="16.8515625" style="80" customWidth="1"/>
    <col min="15" max="15" width="16.57421875" style="80" hidden="1" customWidth="1"/>
    <col min="16" max="16" width="16.421875" style="80" hidden="1" customWidth="1"/>
    <col min="17" max="17" width="15.7109375" style="80" hidden="1" customWidth="1"/>
    <col min="18" max="18" width="17.57421875" style="0" customWidth="1"/>
    <col min="19" max="19" width="20.140625" style="0" customWidth="1"/>
  </cols>
  <sheetData>
    <row r="1" spans="1:19" ht="41.25" customHeight="1" thickBot="1">
      <c r="A1" s="164" t="s">
        <v>217</v>
      </c>
      <c r="B1" s="165"/>
      <c r="C1" s="165"/>
      <c r="D1" s="165"/>
      <c r="E1" s="165"/>
      <c r="F1" s="165"/>
      <c r="G1" s="165"/>
      <c r="H1" s="165"/>
      <c r="I1" s="165"/>
      <c r="J1" s="165"/>
      <c r="K1" s="165"/>
      <c r="L1" s="165"/>
      <c r="M1" s="165"/>
      <c r="N1" s="165"/>
      <c r="O1" s="165"/>
      <c r="P1" s="165"/>
      <c r="Q1" s="165"/>
      <c r="R1" s="165"/>
      <c r="S1" s="165"/>
    </row>
    <row r="2" spans="1:19" ht="24" customHeight="1">
      <c r="A2" s="178" t="s">
        <v>0</v>
      </c>
      <c r="B2" s="180" t="s">
        <v>1</v>
      </c>
      <c r="C2" s="1"/>
      <c r="D2" s="166" t="s">
        <v>72</v>
      </c>
      <c r="E2" s="167"/>
      <c r="F2" s="167"/>
      <c r="G2" s="167"/>
      <c r="H2" s="167"/>
      <c r="I2" s="167"/>
      <c r="J2" s="167"/>
      <c r="K2" s="167"/>
      <c r="L2" s="167"/>
      <c r="M2" s="167"/>
      <c r="N2" s="167"/>
      <c r="O2" s="167"/>
      <c r="P2" s="167"/>
      <c r="Q2" s="167"/>
      <c r="R2" s="167"/>
      <c r="S2" s="168"/>
    </row>
    <row r="3" spans="1:19" ht="30" customHeight="1">
      <c r="A3" s="179"/>
      <c r="B3" s="181"/>
      <c r="C3" s="2" t="s">
        <v>2</v>
      </c>
      <c r="D3" s="3" t="s">
        <v>73</v>
      </c>
      <c r="E3" s="175" t="s">
        <v>39</v>
      </c>
      <c r="F3" s="176"/>
      <c r="G3" s="176"/>
      <c r="H3" s="177"/>
      <c r="I3" s="173" t="s">
        <v>38</v>
      </c>
      <c r="J3" s="173" t="s">
        <v>40</v>
      </c>
      <c r="K3" s="173" t="s">
        <v>37</v>
      </c>
      <c r="L3" s="173" t="s">
        <v>160</v>
      </c>
      <c r="M3" s="163" t="s">
        <v>75</v>
      </c>
      <c r="N3" s="163" t="s">
        <v>74</v>
      </c>
      <c r="O3" s="163" t="s">
        <v>62</v>
      </c>
      <c r="P3" s="163" t="s">
        <v>66</v>
      </c>
      <c r="Q3" s="163" t="s">
        <v>63</v>
      </c>
      <c r="R3" s="183" t="s">
        <v>41</v>
      </c>
      <c r="S3" s="169" t="s">
        <v>76</v>
      </c>
    </row>
    <row r="4" spans="1:19" ht="29.25" customHeight="1">
      <c r="A4" s="171" t="s">
        <v>3</v>
      </c>
      <c r="B4" s="172"/>
      <c r="C4" s="5" t="s">
        <v>4</v>
      </c>
      <c r="D4" s="3"/>
      <c r="E4" s="3" t="s">
        <v>5</v>
      </c>
      <c r="F4" s="3" t="s">
        <v>6</v>
      </c>
      <c r="G4" s="3" t="s">
        <v>7</v>
      </c>
      <c r="H4" s="3" t="s">
        <v>8</v>
      </c>
      <c r="I4" s="174"/>
      <c r="J4" s="174"/>
      <c r="K4" s="174"/>
      <c r="L4" s="174"/>
      <c r="M4" s="185"/>
      <c r="N4" s="185"/>
      <c r="O4" s="185"/>
      <c r="P4" s="185"/>
      <c r="Q4" s="185"/>
      <c r="R4" s="184"/>
      <c r="S4" s="170"/>
    </row>
    <row r="5" spans="1:19" ht="12" customHeight="1">
      <c r="A5" s="4"/>
      <c r="B5" s="5"/>
      <c r="C5" s="5"/>
      <c r="D5" s="3"/>
      <c r="E5" s="3"/>
      <c r="F5" s="3"/>
      <c r="G5" s="3"/>
      <c r="H5" s="3"/>
      <c r="I5" s="47"/>
      <c r="J5" s="47"/>
      <c r="K5" s="47"/>
      <c r="L5" s="47"/>
      <c r="M5" s="64"/>
      <c r="N5" s="64"/>
      <c r="O5" s="64"/>
      <c r="P5" s="64"/>
      <c r="Q5" s="64"/>
      <c r="R5" s="48"/>
      <c r="S5" s="56"/>
    </row>
    <row r="6" spans="1:19" ht="12.75">
      <c r="A6" s="4" t="s">
        <v>4</v>
      </c>
      <c r="B6" s="5"/>
      <c r="C6" s="5" t="s">
        <v>4</v>
      </c>
      <c r="D6" s="6"/>
      <c r="E6" s="7" t="e">
        <f>#REF!+E7+E38+E97+#REF!</f>
        <v>#REF!</v>
      </c>
      <c r="F6" s="7" t="e">
        <f>#REF!+F7+F38+F97+#REF!</f>
        <v>#REF!</v>
      </c>
      <c r="G6" s="7" t="e">
        <f>#REF!+G7+G38+G97+#REF!</f>
        <v>#REF!</v>
      </c>
      <c r="H6" s="7" t="e">
        <f>#REF!+H7+H38+H97+#REF!</f>
        <v>#REF!</v>
      </c>
      <c r="I6" s="7" t="e">
        <f>#REF!+I7+I38+I97+#REF!</f>
        <v>#REF!</v>
      </c>
      <c r="J6" s="7" t="e">
        <f>#REF!+J7+J38+J97+#REF!</f>
        <v>#REF!</v>
      </c>
      <c r="K6" s="7" t="e">
        <f>#REF!+K7+K38+K97+#REF!</f>
        <v>#REF!</v>
      </c>
      <c r="L6" s="7"/>
      <c r="M6" s="65"/>
      <c r="N6" s="65"/>
      <c r="O6" s="65" t="e">
        <f>+O7+O38+O97</f>
        <v>#REF!</v>
      </c>
      <c r="P6" s="65"/>
      <c r="Q6" s="65"/>
      <c r="R6" s="42"/>
      <c r="S6" s="57"/>
    </row>
    <row r="7" spans="1:19" ht="12.75">
      <c r="A7" s="8">
        <v>2</v>
      </c>
      <c r="B7" s="16"/>
      <c r="C7" s="9">
        <v>2</v>
      </c>
      <c r="D7" s="10" t="s">
        <v>9</v>
      </c>
      <c r="E7" s="17" t="e">
        <f>#REF!+E8+E12+#REF!+E17+#REF!+#REF!+E22</f>
        <v>#REF!</v>
      </c>
      <c r="F7" s="17" t="e">
        <f>#REF!+F8+F12+#REF!+F17+#REF!+#REF!+F22</f>
        <v>#REF!</v>
      </c>
      <c r="G7" s="17" t="e">
        <f>#REF!+G8+G12+#REF!+G17+#REF!+#REF!+G22</f>
        <v>#REF!</v>
      </c>
      <c r="H7" s="17" t="e">
        <f>+E7+F7+G7</f>
        <v>#REF!</v>
      </c>
      <c r="I7" s="17" t="e">
        <f>#REF!+I8+I12+#REF!+I17+#REF!+#REF!+I22</f>
        <v>#REF!</v>
      </c>
      <c r="J7" s="17" t="e">
        <f>#REF!+J8+J12+#REF!+J17+#REF!+#REF!+J22</f>
        <v>#REF!</v>
      </c>
      <c r="K7" s="17" t="e">
        <f>#REF!+K8+K12+#REF!+K17+#REF!+#REF!+K22</f>
        <v>#REF!</v>
      </c>
      <c r="L7" s="17"/>
      <c r="M7" s="66"/>
      <c r="N7" s="66">
        <f>SUM(N8+N12+N17+N22)</f>
        <v>4075635</v>
      </c>
      <c r="O7" s="66" t="e">
        <f>+#REF!+O8+O12+O17+O22</f>
        <v>#REF!</v>
      </c>
      <c r="P7" s="66" t="e">
        <f>SUM(P8+P12+P17+P22)</f>
        <v>#REF!</v>
      </c>
      <c r="Q7" s="66" t="e">
        <f>+O7-P7</f>
        <v>#REF!</v>
      </c>
      <c r="R7" s="43"/>
      <c r="S7" s="58"/>
    </row>
    <row r="8" spans="1:19" ht="12.75">
      <c r="A8" s="11">
        <v>2</v>
      </c>
      <c r="B8" s="12">
        <v>2</v>
      </c>
      <c r="C8" s="12" t="s">
        <v>4</v>
      </c>
      <c r="D8" s="18" t="s">
        <v>11</v>
      </c>
      <c r="E8" s="23">
        <f aca="true" t="shared" si="0" ref="E8:K8">SUM(E9:E9)</f>
        <v>0</v>
      </c>
      <c r="F8" s="23">
        <f t="shared" si="0"/>
        <v>0</v>
      </c>
      <c r="G8" s="23">
        <f t="shared" si="0"/>
        <v>0</v>
      </c>
      <c r="H8" s="23">
        <f t="shared" si="0"/>
        <v>0</v>
      </c>
      <c r="I8" s="23">
        <f t="shared" si="0"/>
        <v>0</v>
      </c>
      <c r="J8" s="23">
        <f t="shared" si="0"/>
        <v>0</v>
      </c>
      <c r="K8" s="23">
        <f t="shared" si="0"/>
        <v>32000</v>
      </c>
      <c r="L8" s="23"/>
      <c r="M8" s="67"/>
      <c r="N8" s="67">
        <f>SUM(N9)</f>
        <v>30800</v>
      </c>
      <c r="O8" s="87">
        <f>SUM(O9)</f>
        <v>20099</v>
      </c>
      <c r="P8" s="87">
        <f>SUM(P9)</f>
        <v>32000</v>
      </c>
      <c r="Q8" s="81">
        <f>+O8-P8</f>
        <v>-11901</v>
      </c>
      <c r="R8" s="44"/>
      <c r="S8" s="57"/>
    </row>
    <row r="9" spans="1:19" ht="12.75">
      <c r="A9" s="33">
        <v>2</v>
      </c>
      <c r="B9" s="34">
        <v>2</v>
      </c>
      <c r="C9" s="34">
        <v>2</v>
      </c>
      <c r="D9" s="40" t="s">
        <v>42</v>
      </c>
      <c r="E9" s="15">
        <v>0</v>
      </c>
      <c r="F9" s="15">
        <v>0</v>
      </c>
      <c r="G9" s="15">
        <v>0</v>
      </c>
      <c r="H9" s="15">
        <f>+E9+F9+G9</f>
        <v>0</v>
      </c>
      <c r="I9" s="15">
        <v>0</v>
      </c>
      <c r="J9" s="15">
        <v>0</v>
      </c>
      <c r="K9" s="15">
        <v>32000</v>
      </c>
      <c r="L9" s="38"/>
      <c r="M9" s="75"/>
      <c r="N9" s="68">
        <f>SUM(M10:M11)</f>
        <v>30800</v>
      </c>
      <c r="O9" s="68">
        <v>20099</v>
      </c>
      <c r="P9" s="68">
        <f>+M9+L9+K9+J9</f>
        <v>32000</v>
      </c>
      <c r="Q9" s="68"/>
      <c r="R9" s="38"/>
      <c r="S9" s="60"/>
    </row>
    <row r="10" spans="1:19" ht="12.75">
      <c r="A10" s="13"/>
      <c r="B10" s="14"/>
      <c r="C10" s="14"/>
      <c r="D10" s="20" t="s">
        <v>42</v>
      </c>
      <c r="E10" s="15"/>
      <c r="F10" s="15"/>
      <c r="G10" s="15"/>
      <c r="H10" s="15"/>
      <c r="I10" s="15"/>
      <c r="J10" s="15"/>
      <c r="K10" s="15"/>
      <c r="L10" s="15" t="s">
        <v>80</v>
      </c>
      <c r="M10" s="89">
        <v>30000</v>
      </c>
      <c r="N10" s="68"/>
      <c r="O10" s="68" t="s">
        <v>64</v>
      </c>
      <c r="P10" s="69">
        <v>30000</v>
      </c>
      <c r="Q10" s="68"/>
      <c r="R10" s="38" t="s">
        <v>152</v>
      </c>
      <c r="S10" s="61" t="s">
        <v>210</v>
      </c>
    </row>
    <row r="11" spans="1:19" ht="12.75">
      <c r="A11" s="13"/>
      <c r="B11" s="14"/>
      <c r="C11" s="14"/>
      <c r="D11" s="20" t="s">
        <v>77</v>
      </c>
      <c r="E11" s="15"/>
      <c r="F11" s="15"/>
      <c r="G11" s="15"/>
      <c r="H11" s="15"/>
      <c r="I11" s="15"/>
      <c r="J11" s="15"/>
      <c r="K11" s="15"/>
      <c r="L11" s="15"/>
      <c r="M11" s="89">
        <v>800</v>
      </c>
      <c r="N11" s="69"/>
      <c r="O11" s="69"/>
      <c r="P11" s="69">
        <v>2000</v>
      </c>
      <c r="Q11" s="69"/>
      <c r="R11" s="38" t="s">
        <v>152</v>
      </c>
      <c r="S11" s="61" t="s">
        <v>210</v>
      </c>
    </row>
    <row r="12" spans="1:19" ht="12.75">
      <c r="A12" s="11">
        <v>2</v>
      </c>
      <c r="B12" s="12">
        <v>3</v>
      </c>
      <c r="C12" s="12" t="s">
        <v>4</v>
      </c>
      <c r="D12" s="18" t="s">
        <v>12</v>
      </c>
      <c r="E12" s="23">
        <f aca="true" t="shared" si="1" ref="E12:K12">SUM(E13:E16)</f>
        <v>95200</v>
      </c>
      <c r="F12" s="23">
        <f t="shared" si="1"/>
        <v>2800</v>
      </c>
      <c r="G12" s="23">
        <f t="shared" si="1"/>
        <v>5800</v>
      </c>
      <c r="H12" s="23">
        <f t="shared" si="1"/>
        <v>103800</v>
      </c>
      <c r="I12" s="23">
        <f t="shared" si="1"/>
        <v>135520</v>
      </c>
      <c r="J12" s="23">
        <f t="shared" si="1"/>
        <v>123200</v>
      </c>
      <c r="K12" s="23">
        <f t="shared" si="1"/>
        <v>212800</v>
      </c>
      <c r="L12" s="23"/>
      <c r="M12" s="67"/>
      <c r="N12" s="67">
        <f>SUM(N13:N16)</f>
        <v>503000</v>
      </c>
      <c r="O12" s="87">
        <f>SUM(O13:O16)</f>
        <v>224251.25</v>
      </c>
      <c r="P12" s="87" t="e">
        <f>+P13+P15+#REF!</f>
        <v>#REF!</v>
      </c>
      <c r="Q12" s="81" t="e">
        <f>+O12-P12</f>
        <v>#REF!</v>
      </c>
      <c r="R12" s="44"/>
      <c r="S12" s="57"/>
    </row>
    <row r="13" spans="1:19" ht="12.75">
      <c r="A13" s="33">
        <v>2</v>
      </c>
      <c r="B13" s="34">
        <v>3</v>
      </c>
      <c r="C13" s="34">
        <v>1</v>
      </c>
      <c r="D13" s="40" t="s">
        <v>43</v>
      </c>
      <c r="E13" s="36">
        <v>95200</v>
      </c>
      <c r="F13" s="36">
        <v>2800</v>
      </c>
      <c r="G13" s="36">
        <v>2800</v>
      </c>
      <c r="H13" s="36">
        <f>+E13+F13+G13</f>
        <v>100800</v>
      </c>
      <c r="I13" s="36">
        <v>135520</v>
      </c>
      <c r="J13" s="36">
        <v>123200</v>
      </c>
      <c r="K13" s="36">
        <v>212800</v>
      </c>
      <c r="L13" s="52"/>
      <c r="M13" s="79"/>
      <c r="N13" s="74">
        <f>SUM(M14:M14)</f>
        <v>500000</v>
      </c>
      <c r="O13" s="70">
        <v>223483.25</v>
      </c>
      <c r="P13" s="74">
        <f>SUM(P14:P14)</f>
        <v>400000</v>
      </c>
      <c r="Q13" s="74"/>
      <c r="R13" s="59"/>
      <c r="S13" s="60"/>
    </row>
    <row r="14" spans="1:19" ht="12.75">
      <c r="A14" s="13"/>
      <c r="B14" s="14"/>
      <c r="C14" s="14"/>
      <c r="D14" s="20" t="s">
        <v>45</v>
      </c>
      <c r="E14" s="21"/>
      <c r="F14" s="21"/>
      <c r="G14" s="21"/>
      <c r="H14" s="21"/>
      <c r="I14" s="21"/>
      <c r="J14" s="21"/>
      <c r="K14" s="21"/>
      <c r="L14" s="21" t="s">
        <v>81</v>
      </c>
      <c r="M14" s="90">
        <v>500000</v>
      </c>
      <c r="N14" s="71"/>
      <c r="O14" s="71"/>
      <c r="P14" s="71">
        <v>400000</v>
      </c>
      <c r="Q14" s="71"/>
      <c r="R14" s="95" t="s">
        <v>153</v>
      </c>
      <c r="S14" s="61" t="s">
        <v>195</v>
      </c>
    </row>
    <row r="15" spans="1:19" ht="12.75">
      <c r="A15" s="33">
        <v>2</v>
      </c>
      <c r="B15" s="34">
        <v>3</v>
      </c>
      <c r="C15" s="34">
        <v>3</v>
      </c>
      <c r="D15" s="40" t="s">
        <v>44</v>
      </c>
      <c r="E15" s="41">
        <v>0</v>
      </c>
      <c r="F15" s="41">
        <v>0</v>
      </c>
      <c r="G15" s="41">
        <v>3000</v>
      </c>
      <c r="H15" s="41">
        <f>+E15+F15+G15</f>
        <v>3000</v>
      </c>
      <c r="I15" s="41">
        <v>0</v>
      </c>
      <c r="J15" s="41">
        <v>0</v>
      </c>
      <c r="K15" s="41">
        <v>0</v>
      </c>
      <c r="L15" s="52"/>
      <c r="M15" s="91"/>
      <c r="N15" s="68">
        <f>+K15+J15+I15+H15</f>
        <v>3000</v>
      </c>
      <c r="O15" s="72">
        <v>768</v>
      </c>
      <c r="P15" s="68">
        <f>+N15</f>
        <v>3000</v>
      </c>
      <c r="Q15" s="68"/>
      <c r="R15" s="52"/>
      <c r="S15" s="53"/>
    </row>
    <row r="16" spans="1:19" ht="12.75">
      <c r="A16" s="13"/>
      <c r="B16" s="14"/>
      <c r="C16" s="14"/>
      <c r="D16" s="20" t="s">
        <v>44</v>
      </c>
      <c r="E16" s="15"/>
      <c r="F16" s="15"/>
      <c r="G16" s="15"/>
      <c r="H16" s="15"/>
      <c r="I16" s="15"/>
      <c r="J16" s="15"/>
      <c r="K16" s="15"/>
      <c r="L16" s="15" t="s">
        <v>79</v>
      </c>
      <c r="M16" s="89">
        <v>3000</v>
      </c>
      <c r="N16" s="69"/>
      <c r="O16" s="69"/>
      <c r="P16" s="69">
        <v>3000</v>
      </c>
      <c r="Q16" s="69"/>
      <c r="R16" s="95" t="s">
        <v>154</v>
      </c>
      <c r="S16" s="54" t="s">
        <v>156</v>
      </c>
    </row>
    <row r="17" spans="1:19" ht="12.75">
      <c r="A17" s="126">
        <v>2</v>
      </c>
      <c r="B17" s="127">
        <v>5</v>
      </c>
      <c r="C17" s="127" t="s">
        <v>4</v>
      </c>
      <c r="D17" s="128" t="s">
        <v>13</v>
      </c>
      <c r="E17" s="129">
        <f aca="true" t="shared" si="2" ref="E17:K17">SUM(E20:E21)</f>
        <v>20400</v>
      </c>
      <c r="F17" s="129">
        <f t="shared" si="2"/>
        <v>600</v>
      </c>
      <c r="G17" s="129">
        <f t="shared" si="2"/>
        <v>600</v>
      </c>
      <c r="H17" s="129">
        <f t="shared" si="2"/>
        <v>21600</v>
      </c>
      <c r="I17" s="129">
        <f t="shared" si="2"/>
        <v>29040</v>
      </c>
      <c r="J17" s="129">
        <f t="shared" si="2"/>
        <v>26400</v>
      </c>
      <c r="K17" s="129">
        <f t="shared" si="2"/>
        <v>45600</v>
      </c>
      <c r="L17" s="129"/>
      <c r="M17" s="130"/>
      <c r="N17" s="130">
        <f>SUM(N20:N20)+N18</f>
        <v>108835</v>
      </c>
      <c r="O17" s="131">
        <f>SUM(O20:O21)</f>
        <v>144427</v>
      </c>
      <c r="P17" s="131" t="e">
        <f>+#REF!+P20</f>
        <v>#REF!</v>
      </c>
      <c r="Q17" s="132" t="e">
        <f>+O17-P17</f>
        <v>#REF!</v>
      </c>
      <c r="R17" s="133"/>
      <c r="S17" s="134"/>
    </row>
    <row r="18" spans="1:19" ht="12.75">
      <c r="A18" s="33">
        <v>2</v>
      </c>
      <c r="B18" s="34">
        <v>5</v>
      </c>
      <c r="C18" s="34">
        <v>2</v>
      </c>
      <c r="D18" s="40" t="s">
        <v>186</v>
      </c>
      <c r="E18" s="36"/>
      <c r="F18" s="36"/>
      <c r="G18" s="36"/>
      <c r="H18" s="36"/>
      <c r="I18" s="36"/>
      <c r="J18" s="36"/>
      <c r="K18" s="36"/>
      <c r="L18" s="36"/>
      <c r="M18" s="79"/>
      <c r="N18" s="79">
        <v>8835</v>
      </c>
      <c r="O18" s="113"/>
      <c r="P18" s="113"/>
      <c r="Q18" s="114"/>
      <c r="R18" s="125"/>
      <c r="S18" s="63"/>
    </row>
    <row r="19" spans="1:19" ht="12.75">
      <c r="A19" s="33"/>
      <c r="B19" s="34"/>
      <c r="C19" s="34"/>
      <c r="D19" s="135" t="s">
        <v>187</v>
      </c>
      <c r="E19" s="36"/>
      <c r="F19" s="36"/>
      <c r="G19" s="36"/>
      <c r="H19" s="36"/>
      <c r="I19" s="36"/>
      <c r="J19" s="36"/>
      <c r="K19" s="36"/>
      <c r="L19" s="36"/>
      <c r="M19" s="90">
        <v>8835</v>
      </c>
      <c r="N19" s="79"/>
      <c r="O19" s="113"/>
      <c r="P19" s="113"/>
      <c r="Q19" s="114"/>
      <c r="R19" s="125"/>
      <c r="S19" s="63"/>
    </row>
    <row r="20" spans="1:19" ht="12.75">
      <c r="A20" s="115">
        <v>2</v>
      </c>
      <c r="B20" s="116">
        <v>5</v>
      </c>
      <c r="C20" s="116">
        <v>5</v>
      </c>
      <c r="D20" s="120" t="s">
        <v>14</v>
      </c>
      <c r="E20" s="121">
        <v>20400</v>
      </c>
      <c r="F20" s="121">
        <v>600</v>
      </c>
      <c r="G20" s="121">
        <v>600</v>
      </c>
      <c r="H20" s="121">
        <f>+E20+F20+G20</f>
        <v>21600</v>
      </c>
      <c r="I20" s="121">
        <v>29040</v>
      </c>
      <c r="J20" s="121">
        <v>26400</v>
      </c>
      <c r="K20" s="121">
        <v>45600</v>
      </c>
      <c r="L20" s="52"/>
      <c r="M20" s="122"/>
      <c r="N20" s="123">
        <f>+M21</f>
        <v>100000</v>
      </c>
      <c r="O20" s="72">
        <v>144427</v>
      </c>
      <c r="P20" s="123">
        <f>SUM(P21)</f>
        <v>0</v>
      </c>
      <c r="Q20" s="123"/>
      <c r="R20" s="59"/>
      <c r="S20" s="124"/>
    </row>
    <row r="21" spans="1:19" ht="12.75">
      <c r="A21" s="13"/>
      <c r="B21" s="14"/>
      <c r="C21" s="14"/>
      <c r="D21" s="20" t="s">
        <v>69</v>
      </c>
      <c r="E21" s="22"/>
      <c r="F21" s="22"/>
      <c r="G21" s="22"/>
      <c r="H21" s="22"/>
      <c r="I21" s="22"/>
      <c r="J21" s="22"/>
      <c r="K21" s="22"/>
      <c r="L21" s="15" t="s">
        <v>80</v>
      </c>
      <c r="M21" s="89">
        <v>100000</v>
      </c>
      <c r="N21" s="69"/>
      <c r="O21" s="69"/>
      <c r="P21" s="69">
        <v>0</v>
      </c>
      <c r="Q21" s="69"/>
      <c r="R21" s="95" t="s">
        <v>153</v>
      </c>
      <c r="S21" s="61" t="s">
        <v>197</v>
      </c>
    </row>
    <row r="22" spans="1:19" ht="12.75">
      <c r="A22" s="11">
        <v>2</v>
      </c>
      <c r="B22" s="12">
        <v>9</v>
      </c>
      <c r="C22" s="12" t="s">
        <v>4</v>
      </c>
      <c r="D22" s="18" t="s">
        <v>16</v>
      </c>
      <c r="E22" s="19">
        <f aca="true" t="shared" si="3" ref="E22:K22">SUM(E23:E37)</f>
        <v>524940</v>
      </c>
      <c r="F22" s="19">
        <f t="shared" si="3"/>
        <v>16249</v>
      </c>
      <c r="G22" s="19">
        <f t="shared" si="3"/>
        <v>16699</v>
      </c>
      <c r="H22" s="19">
        <f t="shared" si="3"/>
        <v>557888</v>
      </c>
      <c r="I22" s="19">
        <f t="shared" si="3"/>
        <v>766670</v>
      </c>
      <c r="J22" s="19">
        <f t="shared" si="3"/>
        <v>738374</v>
      </c>
      <c r="K22" s="19">
        <f t="shared" si="3"/>
        <v>1442675</v>
      </c>
      <c r="L22" s="19"/>
      <c r="M22" s="73"/>
      <c r="N22" s="73">
        <f>SUM(N23:N36)</f>
        <v>3433000</v>
      </c>
      <c r="O22" s="85">
        <f>SUM(O23:O37)</f>
        <v>1861501.15</v>
      </c>
      <c r="P22" s="85" t="e">
        <f>+P23+P25+P28+#REF!+P30+P36</f>
        <v>#REF!</v>
      </c>
      <c r="Q22" s="81" t="e">
        <f>+O22-P22</f>
        <v>#REF!</v>
      </c>
      <c r="R22" s="44"/>
      <c r="S22" s="57"/>
    </row>
    <row r="23" spans="1:19" ht="12.75">
      <c r="A23" s="33">
        <v>2</v>
      </c>
      <c r="B23" s="34">
        <v>9</v>
      </c>
      <c r="C23" s="34">
        <v>1</v>
      </c>
      <c r="D23" s="40" t="s">
        <v>17</v>
      </c>
      <c r="E23" s="41">
        <v>91440</v>
      </c>
      <c r="F23" s="41">
        <v>3499</v>
      </c>
      <c r="G23" s="41">
        <v>3949</v>
      </c>
      <c r="H23" s="41">
        <f>+E23+F23+G23</f>
        <v>98888</v>
      </c>
      <c r="I23" s="41">
        <v>149570</v>
      </c>
      <c r="J23" s="41">
        <v>177374</v>
      </c>
      <c r="K23" s="41">
        <v>248675</v>
      </c>
      <c r="L23" s="52"/>
      <c r="M23" s="91"/>
      <c r="N23" s="68">
        <f>SUM(M24)</f>
        <v>300000</v>
      </c>
      <c r="O23" s="72">
        <v>372530.16</v>
      </c>
      <c r="P23" s="68">
        <f>+N23</f>
        <v>300000</v>
      </c>
      <c r="Q23" s="68"/>
      <c r="R23" s="59"/>
      <c r="S23" s="61"/>
    </row>
    <row r="24" spans="1:19" ht="12.75">
      <c r="A24" s="13"/>
      <c r="B24" s="14"/>
      <c r="C24" s="14"/>
      <c r="D24" s="20" t="s">
        <v>46</v>
      </c>
      <c r="E24" s="15"/>
      <c r="F24" s="15"/>
      <c r="G24" s="15"/>
      <c r="H24" s="15"/>
      <c r="I24" s="15"/>
      <c r="J24" s="15"/>
      <c r="K24" s="15"/>
      <c r="L24" s="21" t="s">
        <v>81</v>
      </c>
      <c r="M24" s="92">
        <v>300000</v>
      </c>
      <c r="N24" s="69"/>
      <c r="O24" s="69"/>
      <c r="P24" s="69">
        <v>240000</v>
      </c>
      <c r="Q24" s="69"/>
      <c r="R24" s="95" t="s">
        <v>153</v>
      </c>
      <c r="S24" s="61" t="s">
        <v>196</v>
      </c>
    </row>
    <row r="25" spans="1:19" ht="12.75">
      <c r="A25" s="33">
        <v>2</v>
      </c>
      <c r="B25" s="34">
        <v>9</v>
      </c>
      <c r="C25" s="34">
        <v>2</v>
      </c>
      <c r="D25" s="40" t="s">
        <v>161</v>
      </c>
      <c r="E25" s="41">
        <v>204000</v>
      </c>
      <c r="F25" s="41">
        <v>6000</v>
      </c>
      <c r="G25" s="41">
        <v>6000</v>
      </c>
      <c r="H25" s="41">
        <f>+E25+F25+G25</f>
        <v>216000</v>
      </c>
      <c r="I25" s="41">
        <v>290400</v>
      </c>
      <c r="J25" s="41">
        <v>264000</v>
      </c>
      <c r="K25" s="41">
        <v>456000</v>
      </c>
      <c r="L25" s="41"/>
      <c r="M25" s="91"/>
      <c r="N25" s="74">
        <v>1000000</v>
      </c>
      <c r="O25" s="74">
        <v>657495</v>
      </c>
      <c r="P25" s="74">
        <f>SUM(P27)</f>
        <v>1200000</v>
      </c>
      <c r="Q25" s="74"/>
      <c r="R25" s="38"/>
      <c r="S25" s="61"/>
    </row>
    <row r="26" spans="1:19" ht="12.75">
      <c r="A26" s="33"/>
      <c r="B26" s="34"/>
      <c r="C26" s="34"/>
      <c r="D26" s="20" t="s">
        <v>47</v>
      </c>
      <c r="E26" s="15"/>
      <c r="F26" s="15"/>
      <c r="G26" s="15"/>
      <c r="H26" s="15"/>
      <c r="I26" s="15"/>
      <c r="J26" s="15"/>
      <c r="K26" s="15"/>
      <c r="L26" s="21" t="s">
        <v>81</v>
      </c>
      <c r="M26" s="92">
        <v>500000</v>
      </c>
      <c r="N26" s="69"/>
      <c r="O26" s="69"/>
      <c r="P26" s="69">
        <v>1200000</v>
      </c>
      <c r="Q26" s="69"/>
      <c r="R26" s="95" t="s">
        <v>153</v>
      </c>
      <c r="S26" s="61" t="s">
        <v>210</v>
      </c>
    </row>
    <row r="27" spans="1:19" ht="12.75">
      <c r="A27" s="13"/>
      <c r="B27" s="14"/>
      <c r="C27" s="14"/>
      <c r="D27" s="20" t="s">
        <v>47</v>
      </c>
      <c r="E27" s="15"/>
      <c r="F27" s="15"/>
      <c r="G27" s="15"/>
      <c r="H27" s="15"/>
      <c r="I27" s="15"/>
      <c r="J27" s="15"/>
      <c r="K27" s="15"/>
      <c r="L27" s="21" t="s">
        <v>81</v>
      </c>
      <c r="M27" s="92">
        <v>500000</v>
      </c>
      <c r="N27" s="69"/>
      <c r="O27" s="69"/>
      <c r="P27" s="69">
        <v>1200000</v>
      </c>
      <c r="Q27" s="69"/>
      <c r="R27" s="95" t="s">
        <v>153</v>
      </c>
      <c r="S27" s="61" t="s">
        <v>211</v>
      </c>
    </row>
    <row r="28" spans="1:19" ht="12.75">
      <c r="A28" s="33">
        <v>2</v>
      </c>
      <c r="B28" s="34">
        <v>9</v>
      </c>
      <c r="C28" s="34">
        <v>3</v>
      </c>
      <c r="D28" s="40" t="s">
        <v>18</v>
      </c>
      <c r="E28" s="41">
        <v>25500</v>
      </c>
      <c r="F28" s="41">
        <v>750</v>
      </c>
      <c r="G28" s="41">
        <v>750</v>
      </c>
      <c r="H28" s="41">
        <f>+E28+F28+G28</f>
        <v>27000</v>
      </c>
      <c r="I28" s="41">
        <v>36300</v>
      </c>
      <c r="J28" s="41">
        <v>33000</v>
      </c>
      <c r="K28" s="41">
        <v>57000</v>
      </c>
      <c r="L28" s="41"/>
      <c r="M28" s="91"/>
      <c r="N28" s="68">
        <f>SUM(M29)</f>
        <v>150000</v>
      </c>
      <c r="O28" s="68">
        <v>96286</v>
      </c>
      <c r="P28" s="68">
        <f>+N28</f>
        <v>150000</v>
      </c>
      <c r="Q28" s="68"/>
      <c r="R28" s="38"/>
      <c r="S28" s="61"/>
    </row>
    <row r="29" spans="1:19" ht="12.75">
      <c r="A29" s="13"/>
      <c r="B29" s="14"/>
      <c r="C29" s="14"/>
      <c r="D29" s="20" t="s">
        <v>48</v>
      </c>
      <c r="E29" s="15"/>
      <c r="F29" s="15"/>
      <c r="G29" s="15"/>
      <c r="H29" s="15"/>
      <c r="I29" s="15"/>
      <c r="J29" s="15"/>
      <c r="K29" s="15"/>
      <c r="L29" s="15" t="s">
        <v>80</v>
      </c>
      <c r="M29" s="89">
        <v>150000</v>
      </c>
      <c r="N29" s="69"/>
      <c r="O29" s="69"/>
      <c r="P29" s="69">
        <v>153300</v>
      </c>
      <c r="Q29" s="69"/>
      <c r="R29" s="38" t="s">
        <v>153</v>
      </c>
      <c r="S29" s="61" t="s">
        <v>210</v>
      </c>
    </row>
    <row r="30" spans="1:19" ht="12.75">
      <c r="A30" s="33">
        <v>2</v>
      </c>
      <c r="B30" s="34">
        <v>9</v>
      </c>
      <c r="C30" s="34">
        <v>6</v>
      </c>
      <c r="D30" s="40" t="s">
        <v>162</v>
      </c>
      <c r="E30" s="41">
        <v>204000</v>
      </c>
      <c r="F30" s="41">
        <v>6000</v>
      </c>
      <c r="G30" s="41">
        <v>6000</v>
      </c>
      <c r="H30" s="41">
        <f>+E30+F30+G30</f>
        <v>216000</v>
      </c>
      <c r="I30" s="41">
        <v>290400</v>
      </c>
      <c r="J30" s="41">
        <v>264000</v>
      </c>
      <c r="K30" s="41">
        <v>531000</v>
      </c>
      <c r="L30" s="41"/>
      <c r="M30" s="91"/>
      <c r="N30" s="68">
        <f>SUM(M31:M34)</f>
        <v>1733000</v>
      </c>
      <c r="O30" s="68">
        <v>640974.99</v>
      </c>
      <c r="P30" s="68">
        <f>SUM(P32:P34)</f>
        <v>2100000</v>
      </c>
      <c r="Q30" s="68"/>
      <c r="R30" s="38"/>
      <c r="S30" s="61"/>
    </row>
    <row r="31" spans="1:19" ht="12.75">
      <c r="A31" s="33"/>
      <c r="B31" s="34"/>
      <c r="C31" s="34"/>
      <c r="D31" s="20" t="s">
        <v>49</v>
      </c>
      <c r="E31" s="15"/>
      <c r="F31" s="15"/>
      <c r="G31" s="15"/>
      <c r="H31" s="15"/>
      <c r="I31" s="15"/>
      <c r="J31" s="15"/>
      <c r="K31" s="15"/>
      <c r="L31" s="21" t="s">
        <v>81</v>
      </c>
      <c r="M31" s="89">
        <v>800000</v>
      </c>
      <c r="N31" s="77"/>
      <c r="O31" s="77"/>
      <c r="P31" s="75">
        <v>2000000</v>
      </c>
      <c r="Q31" s="77"/>
      <c r="R31" s="95" t="s">
        <v>153</v>
      </c>
      <c r="S31" s="61" t="s">
        <v>201</v>
      </c>
    </row>
    <row r="32" spans="1:19" ht="12.75">
      <c r="A32" s="13"/>
      <c r="B32" s="14"/>
      <c r="C32" s="14"/>
      <c r="D32" s="20" t="s">
        <v>49</v>
      </c>
      <c r="E32" s="15"/>
      <c r="F32" s="15"/>
      <c r="G32" s="15"/>
      <c r="H32" s="15"/>
      <c r="I32" s="15"/>
      <c r="J32" s="15"/>
      <c r="K32" s="15"/>
      <c r="L32" s="21" t="s">
        <v>81</v>
      </c>
      <c r="M32" s="89">
        <v>700000</v>
      </c>
      <c r="N32" s="77"/>
      <c r="O32" s="77"/>
      <c r="P32" s="75">
        <v>2000000</v>
      </c>
      <c r="Q32" s="77"/>
      <c r="R32" s="95" t="s">
        <v>153</v>
      </c>
      <c r="S32" s="61" t="s">
        <v>207</v>
      </c>
    </row>
    <row r="33" spans="1:19" ht="12.75">
      <c r="A33" s="13"/>
      <c r="B33" s="14"/>
      <c r="C33" s="14"/>
      <c r="D33" s="20" t="s">
        <v>78</v>
      </c>
      <c r="E33" s="15"/>
      <c r="F33" s="15"/>
      <c r="G33" s="15"/>
      <c r="H33" s="15"/>
      <c r="I33" s="15"/>
      <c r="J33" s="15"/>
      <c r="K33" s="15"/>
      <c r="L33" s="15" t="s">
        <v>79</v>
      </c>
      <c r="M33" s="89">
        <v>13000</v>
      </c>
      <c r="N33" s="77"/>
      <c r="O33" s="77"/>
      <c r="P33" s="75"/>
      <c r="Q33" s="77"/>
      <c r="R33" s="38"/>
      <c r="S33" s="61"/>
    </row>
    <row r="34" spans="1:19" ht="12.75">
      <c r="A34" s="13"/>
      <c r="B34" s="14"/>
      <c r="C34" s="14"/>
      <c r="D34" s="84" t="s">
        <v>50</v>
      </c>
      <c r="E34" s="15"/>
      <c r="F34" s="15"/>
      <c r="G34" s="15"/>
      <c r="H34" s="15"/>
      <c r="I34" s="15"/>
      <c r="J34" s="15"/>
      <c r="K34" s="15"/>
      <c r="L34" s="15" t="s">
        <v>80</v>
      </c>
      <c r="M34" s="89">
        <v>220000</v>
      </c>
      <c r="N34" s="69"/>
      <c r="O34" s="69"/>
      <c r="P34" s="69">
        <v>100000</v>
      </c>
      <c r="Q34" s="69"/>
      <c r="R34" s="38" t="s">
        <v>153</v>
      </c>
      <c r="S34" s="61" t="s">
        <v>208</v>
      </c>
    </row>
    <row r="35" spans="1:19" ht="12.75">
      <c r="A35" s="13"/>
      <c r="B35" s="14"/>
      <c r="C35" s="14"/>
      <c r="D35" s="84"/>
      <c r="E35" s="15"/>
      <c r="F35" s="15"/>
      <c r="G35" s="15"/>
      <c r="H35" s="15"/>
      <c r="I35" s="15"/>
      <c r="J35" s="15"/>
      <c r="K35" s="15"/>
      <c r="L35" s="15"/>
      <c r="M35" s="89"/>
      <c r="N35" s="69"/>
      <c r="O35" s="69"/>
      <c r="P35" s="69"/>
      <c r="Q35" s="69"/>
      <c r="R35" s="38"/>
      <c r="S35" s="61"/>
    </row>
    <row r="36" spans="1:19" ht="12.75">
      <c r="A36" s="33">
        <v>2</v>
      </c>
      <c r="B36" s="34">
        <v>9</v>
      </c>
      <c r="C36" s="34">
        <v>7</v>
      </c>
      <c r="D36" s="40" t="s">
        <v>15</v>
      </c>
      <c r="E36" s="41">
        <v>0</v>
      </c>
      <c r="F36" s="41">
        <v>0</v>
      </c>
      <c r="G36" s="41">
        <v>0</v>
      </c>
      <c r="H36" s="41">
        <f>+E36+F36+G36</f>
        <v>0</v>
      </c>
      <c r="I36" s="41">
        <v>0</v>
      </c>
      <c r="J36" s="41">
        <v>0</v>
      </c>
      <c r="K36" s="41">
        <v>150000</v>
      </c>
      <c r="L36" s="41"/>
      <c r="M36" s="91"/>
      <c r="N36" s="68">
        <v>250000</v>
      </c>
      <c r="O36" s="68">
        <v>94215</v>
      </c>
      <c r="P36" s="68">
        <f>+N36</f>
        <v>250000</v>
      </c>
      <c r="Q36" s="68"/>
      <c r="R36" s="38"/>
      <c r="S36" s="61"/>
    </row>
    <row r="37" spans="1:19" ht="12.75">
      <c r="A37" s="13"/>
      <c r="B37" s="14"/>
      <c r="C37" s="14"/>
      <c r="D37" s="20" t="s">
        <v>51</v>
      </c>
      <c r="E37" s="15"/>
      <c r="F37" s="15"/>
      <c r="G37" s="15"/>
      <c r="H37" s="15"/>
      <c r="I37" s="15"/>
      <c r="J37" s="15"/>
      <c r="K37" s="15"/>
      <c r="L37" s="15" t="s">
        <v>80</v>
      </c>
      <c r="M37" s="89">
        <v>250000</v>
      </c>
      <c r="N37" s="69"/>
      <c r="O37" s="69"/>
      <c r="P37" s="69"/>
      <c r="Q37" s="69"/>
      <c r="R37" s="38" t="s">
        <v>153</v>
      </c>
      <c r="S37" s="61" t="s">
        <v>198</v>
      </c>
    </row>
    <row r="38" spans="1:19" ht="12.75">
      <c r="A38" s="8">
        <v>3</v>
      </c>
      <c r="B38" s="9"/>
      <c r="C38" s="9">
        <v>3</v>
      </c>
      <c r="D38" s="10" t="s">
        <v>19</v>
      </c>
      <c r="E38" s="24" t="e">
        <f>#REF!+#REF!+E42+E66+#REF!+E88+#REF!+#REF!+E93</f>
        <v>#REF!</v>
      </c>
      <c r="F38" s="24" t="e">
        <f>#REF!+#REF!+F42+F66+#REF!+F88+#REF!+#REF!+F93</f>
        <v>#REF!</v>
      </c>
      <c r="G38" s="24" t="e">
        <f>#REF!+#REF!+G42+G66+#REF!+G88+#REF!+#REF!+G93</f>
        <v>#REF!</v>
      </c>
      <c r="H38" s="24" t="e">
        <f>+E38+F38+G38</f>
        <v>#REF!</v>
      </c>
      <c r="I38" s="24" t="e">
        <f>#REF!+#REF!+I42+I66+#REF!+I88+#REF!+#REF!+I93</f>
        <v>#REF!</v>
      </c>
      <c r="J38" s="24" t="e">
        <f>#REF!+#REF!+J42+J66+#REF!+J88+#REF!+#REF!+J93</f>
        <v>#REF!</v>
      </c>
      <c r="K38" s="24" t="e">
        <f>#REF!+#REF!+K42+K66+#REF!+K88+#REF!+#REF!+K93</f>
        <v>#REF!</v>
      </c>
      <c r="L38" s="24"/>
      <c r="M38" s="76"/>
      <c r="N38" s="76">
        <f>N39+N42+N66+N71+N88+N93</f>
        <v>6612954.69</v>
      </c>
      <c r="O38" s="76" t="e">
        <f>+#REF!+O39+O42+O66+O71+O88+#REF!+#REF!+O93</f>
        <v>#REF!</v>
      </c>
      <c r="P38" s="76" t="e">
        <f>+#REF!+P39+P42+P66+P71+P88+P93</f>
        <v>#REF!</v>
      </c>
      <c r="Q38" s="76" t="e">
        <f>+#REF!+Q39+Q42+Q71+Q88+#REF!+#REF!+Q93</f>
        <v>#REF!</v>
      </c>
      <c r="R38" s="43"/>
      <c r="S38" s="58"/>
    </row>
    <row r="39" spans="1:19" ht="12.75">
      <c r="A39" s="11">
        <v>3</v>
      </c>
      <c r="B39" s="12">
        <v>2</v>
      </c>
      <c r="C39" s="12" t="s">
        <v>4</v>
      </c>
      <c r="D39" s="18" t="s">
        <v>65</v>
      </c>
      <c r="E39" s="19"/>
      <c r="F39" s="19"/>
      <c r="G39" s="19"/>
      <c r="H39" s="19"/>
      <c r="I39" s="19"/>
      <c r="J39" s="19"/>
      <c r="K39" s="19"/>
      <c r="L39" s="19"/>
      <c r="M39" s="73"/>
      <c r="N39" s="88">
        <f>SUM(N40)</f>
        <v>297950.39999999997</v>
      </c>
      <c r="O39" s="86" t="e">
        <f>SUM(#REF!)</f>
        <v>#REF!</v>
      </c>
      <c r="P39" s="86" t="e">
        <f>SUM(#REF!)</f>
        <v>#REF!</v>
      </c>
      <c r="Q39" s="73" t="e">
        <f>+O39-P39</f>
        <v>#REF!</v>
      </c>
      <c r="R39" s="82"/>
      <c r="S39" s="83"/>
    </row>
    <row r="40" spans="1:19" ht="12.75">
      <c r="A40" s="33">
        <v>3</v>
      </c>
      <c r="B40" s="34">
        <v>2</v>
      </c>
      <c r="C40" s="34">
        <v>4</v>
      </c>
      <c r="D40" s="46" t="s">
        <v>86</v>
      </c>
      <c r="E40" s="36"/>
      <c r="F40" s="36"/>
      <c r="G40" s="36"/>
      <c r="H40" s="36"/>
      <c r="I40" s="36"/>
      <c r="J40" s="36"/>
      <c r="K40" s="36"/>
      <c r="L40" s="36"/>
      <c r="M40" s="79"/>
      <c r="N40" s="68">
        <f>SUM(M41)</f>
        <v>297950.39999999997</v>
      </c>
      <c r="O40" s="68"/>
      <c r="P40" s="69"/>
      <c r="Q40" s="69"/>
      <c r="R40" s="38"/>
      <c r="S40" s="61"/>
    </row>
    <row r="41" spans="1:19" ht="12.75">
      <c r="A41" s="33"/>
      <c r="B41" s="34"/>
      <c r="C41" s="34"/>
      <c r="D41" s="26" t="s">
        <v>87</v>
      </c>
      <c r="E41" s="36"/>
      <c r="F41" s="36"/>
      <c r="G41" s="36"/>
      <c r="H41" s="36"/>
      <c r="I41" s="36"/>
      <c r="J41" s="36"/>
      <c r="K41" s="36"/>
      <c r="L41" s="21" t="s">
        <v>88</v>
      </c>
      <c r="M41" s="90">
        <f>(124146*2)*1.2</f>
        <v>297950.39999999997</v>
      </c>
      <c r="N41" s="68"/>
      <c r="O41" s="68"/>
      <c r="P41" s="69"/>
      <c r="Q41" s="69"/>
      <c r="R41" s="38" t="s">
        <v>155</v>
      </c>
      <c r="S41" s="61"/>
    </row>
    <row r="42" spans="1:19" ht="12.75">
      <c r="A42" s="11">
        <v>3</v>
      </c>
      <c r="B42" s="12">
        <v>3</v>
      </c>
      <c r="C42" s="12" t="s">
        <v>4</v>
      </c>
      <c r="D42" s="25" t="s">
        <v>20</v>
      </c>
      <c r="E42" s="19">
        <f aca="true" t="shared" si="4" ref="E42:J42">SUM(E43:E62)</f>
        <v>1164618</v>
      </c>
      <c r="F42" s="19">
        <f t="shared" si="4"/>
        <v>34252</v>
      </c>
      <c r="G42" s="19">
        <f t="shared" si="4"/>
        <v>34252</v>
      </c>
      <c r="H42" s="19">
        <f t="shared" si="4"/>
        <v>1233122</v>
      </c>
      <c r="I42" s="19">
        <f t="shared" si="4"/>
        <v>3866303.1</v>
      </c>
      <c r="J42" s="19">
        <f t="shared" si="4"/>
        <v>1723337</v>
      </c>
      <c r="K42" s="19">
        <f>SUM(K43:K62)</f>
        <v>6205265</v>
      </c>
      <c r="L42" s="19"/>
      <c r="M42" s="73"/>
      <c r="N42" s="73">
        <f>SUM(N43:N62)</f>
        <v>4457943.08</v>
      </c>
      <c r="O42" s="85">
        <f>SUM(O43:O62)</f>
        <v>8035163.53</v>
      </c>
      <c r="P42" s="85">
        <f>+P43+P47+P54+P62</f>
        <v>864157.2200000001</v>
      </c>
      <c r="Q42" s="73">
        <f>+O42-P42</f>
        <v>7171006.3100000005</v>
      </c>
      <c r="R42" s="44"/>
      <c r="S42" s="57"/>
    </row>
    <row r="43" spans="1:19" ht="12.75">
      <c r="A43" s="33">
        <v>3</v>
      </c>
      <c r="B43" s="34">
        <v>3</v>
      </c>
      <c r="C43" s="34">
        <v>1</v>
      </c>
      <c r="D43" s="46" t="s">
        <v>21</v>
      </c>
      <c r="E43" s="41">
        <v>634505</v>
      </c>
      <c r="F43" s="41">
        <v>18661</v>
      </c>
      <c r="G43" s="41">
        <v>18661</v>
      </c>
      <c r="H43" s="41">
        <f>+E43+F43+G43</f>
        <v>671827</v>
      </c>
      <c r="I43" s="41">
        <v>3103237.5</v>
      </c>
      <c r="J43" s="41">
        <v>821125</v>
      </c>
      <c r="K43" s="41">
        <v>5018307</v>
      </c>
      <c r="L43" s="41"/>
      <c r="M43" s="91"/>
      <c r="N43" s="68">
        <f>SUM(M44:M46)</f>
        <v>4350000</v>
      </c>
      <c r="O43" s="68">
        <v>4678866</v>
      </c>
      <c r="P43" s="68">
        <f>SUM(P44:P45)</f>
        <v>750000</v>
      </c>
      <c r="Q43" s="68"/>
      <c r="R43" s="38"/>
      <c r="S43" s="61"/>
    </row>
    <row r="44" spans="1:19" ht="12.75">
      <c r="A44" s="13"/>
      <c r="B44" s="14"/>
      <c r="C44" s="14"/>
      <c r="D44" s="26" t="s">
        <v>90</v>
      </c>
      <c r="E44" s="15"/>
      <c r="F44" s="15"/>
      <c r="G44" s="15"/>
      <c r="H44" s="15"/>
      <c r="I44" s="15"/>
      <c r="J44" s="15"/>
      <c r="K44" s="15"/>
      <c r="L44" s="15" t="s">
        <v>119</v>
      </c>
      <c r="M44" s="71">
        <v>300000</v>
      </c>
      <c r="N44" s="77"/>
      <c r="O44" s="77"/>
      <c r="P44" s="77">
        <v>750000</v>
      </c>
      <c r="Q44" s="77"/>
      <c r="R44" s="38" t="s">
        <v>153</v>
      </c>
      <c r="S44" s="61" t="s">
        <v>210</v>
      </c>
    </row>
    <row r="45" spans="1:19" ht="12.75">
      <c r="A45" s="13"/>
      <c r="B45" s="14"/>
      <c r="C45" s="14"/>
      <c r="D45" s="26" t="s">
        <v>89</v>
      </c>
      <c r="E45" s="15"/>
      <c r="F45" s="15"/>
      <c r="G45" s="15"/>
      <c r="H45" s="15"/>
      <c r="I45" s="15"/>
      <c r="J45" s="15"/>
      <c r="K45" s="15"/>
      <c r="L45" s="15" t="s">
        <v>119</v>
      </c>
      <c r="M45" s="69">
        <v>4000000</v>
      </c>
      <c r="N45" s="77"/>
      <c r="O45" s="77"/>
      <c r="P45" s="77">
        <v>0</v>
      </c>
      <c r="Q45" s="77"/>
      <c r="R45" s="38" t="s">
        <v>153</v>
      </c>
      <c r="S45" s="61" t="s">
        <v>210</v>
      </c>
    </row>
    <row r="46" spans="1:19" ht="12.75">
      <c r="A46" s="13"/>
      <c r="B46" s="14"/>
      <c r="C46" s="14"/>
      <c r="D46" s="26" t="s">
        <v>91</v>
      </c>
      <c r="E46" s="15"/>
      <c r="F46" s="15"/>
      <c r="G46" s="15"/>
      <c r="H46" s="15"/>
      <c r="I46" s="15"/>
      <c r="J46" s="15"/>
      <c r="K46" s="15"/>
      <c r="L46" s="15" t="s">
        <v>119</v>
      </c>
      <c r="M46" s="69">
        <v>50000</v>
      </c>
      <c r="N46" s="77"/>
      <c r="O46" s="77"/>
      <c r="P46" s="77"/>
      <c r="Q46" s="77"/>
      <c r="R46" s="38" t="s">
        <v>153</v>
      </c>
      <c r="S46" s="61" t="s">
        <v>198</v>
      </c>
    </row>
    <row r="47" spans="1:19" ht="12.75">
      <c r="A47" s="33">
        <v>3</v>
      </c>
      <c r="B47" s="34">
        <v>3</v>
      </c>
      <c r="C47" s="34">
        <v>3</v>
      </c>
      <c r="D47" s="46" t="s">
        <v>71</v>
      </c>
      <c r="E47" s="41">
        <v>167563</v>
      </c>
      <c r="F47" s="41">
        <v>4928</v>
      </c>
      <c r="G47" s="41">
        <v>4928</v>
      </c>
      <c r="H47" s="41">
        <f>+E47+F47+G47</f>
        <v>177419</v>
      </c>
      <c r="I47" s="41">
        <v>246965.4</v>
      </c>
      <c r="J47" s="41">
        <v>223380</v>
      </c>
      <c r="K47" s="41">
        <v>374553</v>
      </c>
      <c r="L47" s="41"/>
      <c r="M47" s="91"/>
      <c r="N47" s="68">
        <f>SUM(M48:M53)</f>
        <v>18785.86</v>
      </c>
      <c r="O47" s="68">
        <v>3299434.08</v>
      </c>
      <c r="P47" s="68">
        <f>SUM(P48)</f>
        <v>25000</v>
      </c>
      <c r="Q47" s="68"/>
      <c r="R47" s="38"/>
      <c r="S47" s="61"/>
    </row>
    <row r="48" spans="1:19" ht="12.75">
      <c r="A48" s="13"/>
      <c r="B48" s="14"/>
      <c r="C48" s="14"/>
      <c r="D48" s="26" t="s">
        <v>93</v>
      </c>
      <c r="E48" s="15"/>
      <c r="F48" s="15"/>
      <c r="G48" s="15"/>
      <c r="H48" s="15"/>
      <c r="I48" s="15"/>
      <c r="J48" s="15"/>
      <c r="K48" s="15"/>
      <c r="L48" s="15" t="s">
        <v>163</v>
      </c>
      <c r="M48" s="92">
        <v>7452</v>
      </c>
      <c r="N48" s="69"/>
      <c r="O48" s="69"/>
      <c r="P48" s="69">
        <f>5000*5</f>
        <v>25000</v>
      </c>
      <c r="Q48" s="69"/>
      <c r="R48" s="38" t="s">
        <v>153</v>
      </c>
      <c r="S48" s="61" t="s">
        <v>195</v>
      </c>
    </row>
    <row r="49" spans="1:19" s="97" customFormat="1" ht="12.75">
      <c r="A49" s="13"/>
      <c r="B49" s="14"/>
      <c r="C49" s="14"/>
      <c r="D49" s="26" t="s">
        <v>172</v>
      </c>
      <c r="E49" s="45"/>
      <c r="F49" s="45"/>
      <c r="G49" s="45"/>
      <c r="H49" s="45"/>
      <c r="I49" s="45"/>
      <c r="J49" s="45"/>
      <c r="K49" s="45"/>
      <c r="L49" s="45" t="s">
        <v>173</v>
      </c>
      <c r="M49" s="92">
        <v>7845.26</v>
      </c>
      <c r="N49" s="71"/>
      <c r="O49" s="71"/>
      <c r="P49" s="71"/>
      <c r="Q49" s="71"/>
      <c r="R49" s="51" t="s">
        <v>153</v>
      </c>
      <c r="S49" s="63" t="s">
        <v>195</v>
      </c>
    </row>
    <row r="50" spans="1:19" ht="12.75">
      <c r="A50" s="13"/>
      <c r="B50" s="14"/>
      <c r="C50" s="14"/>
      <c r="D50" s="26" t="s">
        <v>94</v>
      </c>
      <c r="E50" s="15"/>
      <c r="F50" s="15"/>
      <c r="G50" s="15"/>
      <c r="H50" s="15"/>
      <c r="I50" s="15"/>
      <c r="J50" s="15"/>
      <c r="K50" s="15"/>
      <c r="L50" s="15" t="s">
        <v>164</v>
      </c>
      <c r="M50" s="92">
        <v>0</v>
      </c>
      <c r="N50" s="69"/>
      <c r="O50" s="69"/>
      <c r="P50" s="69"/>
      <c r="Q50" s="69"/>
      <c r="R50" s="38" t="s">
        <v>153</v>
      </c>
      <c r="S50" s="61" t="s">
        <v>202</v>
      </c>
    </row>
    <row r="51" spans="1:19" ht="12.75">
      <c r="A51" s="13"/>
      <c r="B51" s="14"/>
      <c r="C51" s="14"/>
      <c r="D51" s="26" t="s">
        <v>95</v>
      </c>
      <c r="E51" s="15"/>
      <c r="F51" s="15"/>
      <c r="G51" s="15"/>
      <c r="H51" s="15"/>
      <c r="I51" s="15"/>
      <c r="J51" s="15"/>
      <c r="K51" s="15"/>
      <c r="L51" s="15" t="s">
        <v>165</v>
      </c>
      <c r="M51" s="92">
        <v>0</v>
      </c>
      <c r="N51" s="69"/>
      <c r="O51" s="69"/>
      <c r="P51" s="69"/>
      <c r="Q51" s="69"/>
      <c r="R51" s="38" t="s">
        <v>153</v>
      </c>
      <c r="S51" s="61" t="s">
        <v>203</v>
      </c>
    </row>
    <row r="52" spans="1:19" ht="12.75">
      <c r="A52" s="13"/>
      <c r="B52" s="14"/>
      <c r="C52" s="14"/>
      <c r="D52" s="26" t="s">
        <v>180</v>
      </c>
      <c r="E52" s="15"/>
      <c r="F52" s="15"/>
      <c r="G52" s="15"/>
      <c r="H52" s="15"/>
      <c r="I52" s="15"/>
      <c r="J52" s="15"/>
      <c r="K52" s="15"/>
      <c r="L52" s="15"/>
      <c r="M52" s="92">
        <f>175*5</f>
        <v>875</v>
      </c>
      <c r="N52" s="69"/>
      <c r="O52" s="69"/>
      <c r="P52" s="69"/>
      <c r="Q52" s="69"/>
      <c r="R52" s="38"/>
      <c r="S52" s="61"/>
    </row>
    <row r="53" spans="1:19" ht="12.75">
      <c r="A53" s="13"/>
      <c r="B53" s="14"/>
      <c r="C53" s="14"/>
      <c r="D53" s="26" t="s">
        <v>96</v>
      </c>
      <c r="E53" s="15"/>
      <c r="F53" s="15"/>
      <c r="G53" s="15"/>
      <c r="H53" s="15"/>
      <c r="I53" s="15"/>
      <c r="J53" s="15"/>
      <c r="K53" s="15"/>
      <c r="L53" s="15" t="s">
        <v>166</v>
      </c>
      <c r="M53" s="92">
        <v>2613.6</v>
      </c>
      <c r="N53" s="69"/>
      <c r="O53" s="69"/>
      <c r="P53" s="69"/>
      <c r="Q53" s="69"/>
      <c r="R53" s="38" t="s">
        <v>153</v>
      </c>
      <c r="S53" s="61" t="s">
        <v>200</v>
      </c>
    </row>
    <row r="54" spans="1:19" ht="12.75">
      <c r="A54" s="33">
        <v>3</v>
      </c>
      <c r="B54" s="34">
        <v>3</v>
      </c>
      <c r="C54" s="34">
        <v>5</v>
      </c>
      <c r="D54" s="40" t="s">
        <v>97</v>
      </c>
      <c r="E54" s="41">
        <v>356074</v>
      </c>
      <c r="F54" s="41">
        <v>10473</v>
      </c>
      <c r="G54" s="41">
        <v>10473</v>
      </c>
      <c r="H54" s="41">
        <f>+E54+F54+G54</f>
        <v>377020</v>
      </c>
      <c r="I54" s="41">
        <v>506882.2</v>
      </c>
      <c r="J54" s="41">
        <v>670452</v>
      </c>
      <c r="K54" s="41">
        <v>797930</v>
      </c>
      <c r="L54" s="41"/>
      <c r="M54" s="91"/>
      <c r="N54" s="68">
        <f>SUM(M55:M61)</f>
        <v>81437.92</v>
      </c>
      <c r="O54" s="68">
        <v>51805.2</v>
      </c>
      <c r="P54" s="68">
        <f>+N54</f>
        <v>81437.92</v>
      </c>
      <c r="Q54" s="68"/>
      <c r="R54" s="38"/>
      <c r="S54" s="61"/>
    </row>
    <row r="55" spans="1:19" ht="12.75">
      <c r="A55" s="13"/>
      <c r="B55" s="14"/>
      <c r="C55" s="14"/>
      <c r="D55" s="20" t="s">
        <v>122</v>
      </c>
      <c r="E55" s="15"/>
      <c r="F55" s="15"/>
      <c r="G55" s="15"/>
      <c r="H55" s="15"/>
      <c r="I55" s="15"/>
      <c r="J55" s="15"/>
      <c r="K55" s="15"/>
      <c r="L55" s="15" t="s">
        <v>98</v>
      </c>
      <c r="M55" s="92">
        <v>0</v>
      </c>
      <c r="N55" s="69"/>
      <c r="O55" s="69"/>
      <c r="P55" s="69">
        <v>750000</v>
      </c>
      <c r="Q55" s="69"/>
      <c r="R55" s="38" t="s">
        <v>153</v>
      </c>
      <c r="S55" s="61" t="s">
        <v>206</v>
      </c>
    </row>
    <row r="56" spans="1:19" ht="12.75">
      <c r="A56" s="13"/>
      <c r="B56" s="14"/>
      <c r="C56" s="14"/>
      <c r="D56" s="20" t="s">
        <v>99</v>
      </c>
      <c r="E56" s="15"/>
      <c r="F56" s="15"/>
      <c r="G56" s="15"/>
      <c r="H56" s="15"/>
      <c r="I56" s="15"/>
      <c r="J56" s="15"/>
      <c r="K56" s="15"/>
      <c r="L56" s="15" t="s">
        <v>100</v>
      </c>
      <c r="M56" s="92">
        <v>11924.64</v>
      </c>
      <c r="N56" s="69"/>
      <c r="O56" s="69"/>
      <c r="P56" s="69"/>
      <c r="Q56" s="69"/>
      <c r="R56" s="38" t="s">
        <v>153</v>
      </c>
      <c r="S56" s="61" t="s">
        <v>210</v>
      </c>
    </row>
    <row r="57" spans="1:19" ht="12.75">
      <c r="A57" s="13"/>
      <c r="B57" s="14"/>
      <c r="C57" s="14"/>
      <c r="D57" s="20" t="s">
        <v>101</v>
      </c>
      <c r="E57" s="15"/>
      <c r="F57" s="15"/>
      <c r="G57" s="15"/>
      <c r="H57" s="15"/>
      <c r="I57" s="15"/>
      <c r="J57" s="15"/>
      <c r="K57" s="15"/>
      <c r="L57" s="15" t="s">
        <v>102</v>
      </c>
      <c r="M57" s="92">
        <v>1000</v>
      </c>
      <c r="N57" s="69"/>
      <c r="O57" s="69"/>
      <c r="P57" s="69">
        <v>2000</v>
      </c>
      <c r="Q57" s="69"/>
      <c r="R57" s="38" t="s">
        <v>152</v>
      </c>
      <c r="S57" s="61" t="s">
        <v>210</v>
      </c>
    </row>
    <row r="58" spans="1:19" ht="12.75">
      <c r="A58" s="13"/>
      <c r="B58" s="14"/>
      <c r="C58" s="14"/>
      <c r="D58" s="20" t="s">
        <v>103</v>
      </c>
      <c r="E58" s="15"/>
      <c r="F58" s="15"/>
      <c r="G58" s="15"/>
      <c r="H58" s="15"/>
      <c r="I58" s="15"/>
      <c r="J58" s="15"/>
      <c r="K58" s="15"/>
      <c r="L58" s="15" t="s">
        <v>105</v>
      </c>
      <c r="M58" s="92">
        <f>1100*6</f>
        <v>6600</v>
      </c>
      <c r="N58" s="69"/>
      <c r="O58" s="69"/>
      <c r="P58" s="69">
        <v>1980</v>
      </c>
      <c r="Q58" s="69"/>
      <c r="R58" s="38" t="s">
        <v>153</v>
      </c>
      <c r="S58" s="61" t="s">
        <v>210</v>
      </c>
    </row>
    <row r="59" spans="1:19" ht="12.75">
      <c r="A59" s="13"/>
      <c r="B59" s="14"/>
      <c r="C59" s="14"/>
      <c r="D59" s="20" t="s">
        <v>104</v>
      </c>
      <c r="E59" s="15"/>
      <c r="F59" s="15"/>
      <c r="G59" s="15"/>
      <c r="H59" s="15"/>
      <c r="I59" s="15"/>
      <c r="J59" s="15"/>
      <c r="K59" s="15"/>
      <c r="L59" s="15" t="s">
        <v>157</v>
      </c>
      <c r="M59" s="92">
        <v>19992.96</v>
      </c>
      <c r="N59" s="69"/>
      <c r="O59" s="69"/>
      <c r="P59" s="69"/>
      <c r="Q59" s="69"/>
      <c r="R59" s="38" t="s">
        <v>153</v>
      </c>
      <c r="S59" s="61" t="s">
        <v>210</v>
      </c>
    </row>
    <row r="60" spans="1:19" ht="12.75">
      <c r="A60" s="13"/>
      <c r="B60" s="14"/>
      <c r="C60" s="14"/>
      <c r="D60" s="20" t="s">
        <v>106</v>
      </c>
      <c r="E60" s="15"/>
      <c r="F60" s="15"/>
      <c r="G60" s="15"/>
      <c r="H60" s="15"/>
      <c r="I60" s="15"/>
      <c r="J60" s="15"/>
      <c r="K60" s="15"/>
      <c r="L60" s="15" t="s">
        <v>107</v>
      </c>
      <c r="M60" s="92">
        <v>16960.32</v>
      </c>
      <c r="N60" s="69"/>
      <c r="O60" s="69"/>
      <c r="P60" s="69"/>
      <c r="Q60" s="69"/>
      <c r="R60" s="38" t="s">
        <v>153</v>
      </c>
      <c r="S60" s="61" t="s">
        <v>210</v>
      </c>
    </row>
    <row r="61" spans="1:19" ht="12.75">
      <c r="A61" s="13"/>
      <c r="B61" s="14"/>
      <c r="C61" s="14"/>
      <c r="D61" s="20" t="s">
        <v>158</v>
      </c>
      <c r="E61" s="15"/>
      <c r="F61" s="15"/>
      <c r="G61" s="15"/>
      <c r="H61" s="15"/>
      <c r="I61" s="15"/>
      <c r="J61" s="15"/>
      <c r="K61" s="15"/>
      <c r="L61" s="15" t="s">
        <v>108</v>
      </c>
      <c r="M61" s="92">
        <v>24960</v>
      </c>
      <c r="N61" s="69"/>
      <c r="O61" s="69"/>
      <c r="P61" s="69"/>
      <c r="Q61" s="69"/>
      <c r="R61" s="38" t="s">
        <v>153</v>
      </c>
      <c r="S61" s="61" t="s">
        <v>210</v>
      </c>
    </row>
    <row r="62" spans="1:19" ht="12.75">
      <c r="A62" s="33">
        <v>3</v>
      </c>
      <c r="B62" s="34">
        <v>3</v>
      </c>
      <c r="C62" s="34">
        <v>9</v>
      </c>
      <c r="D62" s="35" t="s">
        <v>10</v>
      </c>
      <c r="E62" s="41">
        <v>6476</v>
      </c>
      <c r="F62" s="41">
        <v>190</v>
      </c>
      <c r="G62" s="41">
        <v>190</v>
      </c>
      <c r="H62" s="41">
        <f>+E62+F62+G62</f>
        <v>6856</v>
      </c>
      <c r="I62" s="41">
        <v>9218</v>
      </c>
      <c r="J62" s="41">
        <v>8380</v>
      </c>
      <c r="K62" s="41">
        <v>14475</v>
      </c>
      <c r="L62" s="41"/>
      <c r="M62" s="91"/>
      <c r="N62" s="68">
        <f>SUM(M63:M65)</f>
        <v>7719.3</v>
      </c>
      <c r="O62" s="68">
        <v>5058.25</v>
      </c>
      <c r="P62" s="68">
        <f>+N62</f>
        <v>7719.3</v>
      </c>
      <c r="Q62" s="68"/>
      <c r="R62" s="38"/>
      <c r="S62" s="61"/>
    </row>
    <row r="63" spans="1:19" ht="12.75">
      <c r="A63" s="33"/>
      <c r="B63" s="34"/>
      <c r="C63" s="34"/>
      <c r="D63" s="27" t="s">
        <v>109</v>
      </c>
      <c r="E63" s="15"/>
      <c r="F63" s="15"/>
      <c r="G63" s="15"/>
      <c r="H63" s="15"/>
      <c r="I63" s="15"/>
      <c r="J63" s="15"/>
      <c r="K63" s="15"/>
      <c r="L63" s="15" t="s">
        <v>110</v>
      </c>
      <c r="M63" s="89">
        <v>0</v>
      </c>
      <c r="N63" s="68"/>
      <c r="O63" s="68"/>
      <c r="P63" s="72"/>
      <c r="Q63" s="68"/>
      <c r="R63" s="38" t="s">
        <v>153</v>
      </c>
      <c r="S63" s="61" t="s">
        <v>205</v>
      </c>
    </row>
    <row r="64" spans="1:19" ht="12.75">
      <c r="A64" s="33"/>
      <c r="B64" s="34"/>
      <c r="C64" s="34"/>
      <c r="D64" s="27" t="s">
        <v>174</v>
      </c>
      <c r="E64" s="15"/>
      <c r="F64" s="15"/>
      <c r="G64" s="15"/>
      <c r="H64" s="15"/>
      <c r="I64" s="15"/>
      <c r="J64" s="15"/>
      <c r="K64" s="15"/>
      <c r="L64" s="15" t="s">
        <v>175</v>
      </c>
      <c r="M64" s="89">
        <f>(494.25*3)*1.2</f>
        <v>1779.3</v>
      </c>
      <c r="N64" s="68"/>
      <c r="O64" s="68"/>
      <c r="P64" s="72"/>
      <c r="Q64" s="68"/>
      <c r="R64" s="38" t="s">
        <v>153</v>
      </c>
      <c r="S64" s="61" t="s">
        <v>210</v>
      </c>
    </row>
    <row r="65" spans="1:19" ht="12.75">
      <c r="A65" s="13"/>
      <c r="B65" s="14"/>
      <c r="C65" s="14"/>
      <c r="D65" s="27" t="s">
        <v>111</v>
      </c>
      <c r="E65" s="45"/>
      <c r="F65" s="45"/>
      <c r="G65" s="45"/>
      <c r="H65" s="45"/>
      <c r="I65" s="45"/>
      <c r="J65" s="45"/>
      <c r="K65" s="45"/>
      <c r="L65" s="45" t="s">
        <v>105</v>
      </c>
      <c r="M65" s="92">
        <f>(1650*3)*1.2</f>
        <v>5940</v>
      </c>
      <c r="N65" s="69"/>
      <c r="O65" s="69"/>
      <c r="P65" s="80">
        <v>59400</v>
      </c>
      <c r="Q65" s="69"/>
      <c r="R65" s="38" t="s">
        <v>153</v>
      </c>
      <c r="S65" s="61" t="s">
        <v>210</v>
      </c>
    </row>
    <row r="66" spans="1:19" ht="12.75">
      <c r="A66" s="11">
        <v>3</v>
      </c>
      <c r="B66" s="12">
        <v>4</v>
      </c>
      <c r="C66" s="12" t="s">
        <v>4</v>
      </c>
      <c r="D66" s="28" t="s">
        <v>67</v>
      </c>
      <c r="E66" s="19">
        <f aca="true" t="shared" si="5" ref="E66:K66">SUM(E67:E70)</f>
        <v>30407</v>
      </c>
      <c r="F66" s="19">
        <f t="shared" si="5"/>
        <v>894</v>
      </c>
      <c r="G66" s="19">
        <f t="shared" si="5"/>
        <v>894</v>
      </c>
      <c r="H66" s="19">
        <f t="shared" si="5"/>
        <v>32195</v>
      </c>
      <c r="I66" s="19">
        <f t="shared" si="5"/>
        <v>43285</v>
      </c>
      <c r="J66" s="19">
        <f t="shared" si="5"/>
        <v>39350</v>
      </c>
      <c r="K66" s="19">
        <f t="shared" si="5"/>
        <v>927968</v>
      </c>
      <c r="L66" s="19"/>
      <c r="M66" s="73"/>
      <c r="N66" s="73">
        <f>SUM(N67:N70)</f>
        <v>296057.6</v>
      </c>
      <c r="O66" s="85">
        <f>SUM(O67:O70)</f>
        <v>563543</v>
      </c>
      <c r="P66" s="85" t="e">
        <f>SUM(P67+P69+#REF!+#REF!+#REF!)</f>
        <v>#REF!</v>
      </c>
      <c r="Q66" s="73"/>
      <c r="R66" s="44"/>
      <c r="S66" s="57"/>
    </row>
    <row r="67" spans="1:19" s="97" customFormat="1" ht="12.75">
      <c r="A67" s="33">
        <v>3</v>
      </c>
      <c r="B67" s="34">
        <v>4</v>
      </c>
      <c r="C67" s="34">
        <v>1</v>
      </c>
      <c r="D67" s="96" t="s">
        <v>22</v>
      </c>
      <c r="E67" s="36">
        <v>0</v>
      </c>
      <c r="F67" s="36">
        <v>0</v>
      </c>
      <c r="G67" s="36">
        <v>0</v>
      </c>
      <c r="H67" s="36">
        <f>+E67+F67+G67</f>
        <v>0</v>
      </c>
      <c r="I67" s="36">
        <v>0</v>
      </c>
      <c r="J67" s="36">
        <v>0</v>
      </c>
      <c r="K67" s="36">
        <v>860000</v>
      </c>
      <c r="L67" s="36"/>
      <c r="M67" s="79"/>
      <c r="N67" s="74">
        <f>SUM(M68:M68)</f>
        <v>200000</v>
      </c>
      <c r="O67" s="74">
        <v>556953</v>
      </c>
      <c r="P67" s="74">
        <f>SUM(P68:P68)</f>
        <v>300000</v>
      </c>
      <c r="Q67" s="74"/>
      <c r="R67" s="51"/>
      <c r="S67" s="63"/>
    </row>
    <row r="68" spans="1:19" s="97" customFormat="1" ht="12.75">
      <c r="A68" s="13"/>
      <c r="B68" s="14"/>
      <c r="C68" s="14"/>
      <c r="D68" s="29" t="s">
        <v>150</v>
      </c>
      <c r="E68" s="21"/>
      <c r="F68" s="21"/>
      <c r="G68" s="21"/>
      <c r="H68" s="21"/>
      <c r="I68" s="21"/>
      <c r="J68" s="21"/>
      <c r="K68" s="21"/>
      <c r="L68" s="45" t="s">
        <v>92</v>
      </c>
      <c r="M68" s="90">
        <v>200000</v>
      </c>
      <c r="N68" s="71"/>
      <c r="O68" s="71"/>
      <c r="P68" s="71">
        <v>300000</v>
      </c>
      <c r="Q68" s="71"/>
      <c r="R68" s="51" t="s">
        <v>156</v>
      </c>
      <c r="S68" s="63" t="s">
        <v>156</v>
      </c>
    </row>
    <row r="69" spans="1:19" s="97" customFormat="1" ht="12.75">
      <c r="A69" s="33">
        <v>3</v>
      </c>
      <c r="B69" s="34">
        <v>4</v>
      </c>
      <c r="C69" s="34">
        <v>2</v>
      </c>
      <c r="D69" s="96" t="s">
        <v>167</v>
      </c>
      <c r="E69" s="98">
        <v>30407</v>
      </c>
      <c r="F69" s="98">
        <v>894</v>
      </c>
      <c r="G69" s="98">
        <v>894</v>
      </c>
      <c r="H69" s="98">
        <f>+E69+F69+G69</f>
        <v>32195</v>
      </c>
      <c r="I69" s="98">
        <v>43285</v>
      </c>
      <c r="J69" s="98">
        <v>39350</v>
      </c>
      <c r="K69" s="98">
        <v>67968</v>
      </c>
      <c r="L69" s="98"/>
      <c r="M69" s="99"/>
      <c r="N69" s="74">
        <f>SUM(M70)</f>
        <v>96057.6</v>
      </c>
      <c r="O69" s="74">
        <v>6590</v>
      </c>
      <c r="P69" s="74">
        <v>536592</v>
      </c>
      <c r="Q69" s="74"/>
      <c r="R69" s="51"/>
      <c r="S69" s="63"/>
    </row>
    <row r="70" spans="1:19" s="97" customFormat="1" ht="12.75">
      <c r="A70" s="13"/>
      <c r="B70" s="14"/>
      <c r="C70" s="14"/>
      <c r="D70" s="29" t="s">
        <v>151</v>
      </c>
      <c r="E70" s="45"/>
      <c r="F70" s="45"/>
      <c r="G70" s="45"/>
      <c r="H70" s="45"/>
      <c r="I70" s="45"/>
      <c r="J70" s="45"/>
      <c r="K70" s="45"/>
      <c r="L70" s="45" t="s">
        <v>107</v>
      </c>
      <c r="M70" s="92">
        <v>96057.6</v>
      </c>
      <c r="N70" s="71"/>
      <c r="O70" s="71"/>
      <c r="P70" s="71">
        <v>536592</v>
      </c>
      <c r="Q70" s="71"/>
      <c r="R70" s="38" t="s">
        <v>153</v>
      </c>
      <c r="S70" s="61" t="s">
        <v>210</v>
      </c>
    </row>
    <row r="71" spans="1:19" ht="12.75">
      <c r="A71" s="11">
        <v>3</v>
      </c>
      <c r="B71" s="12">
        <v>5</v>
      </c>
      <c r="C71" s="12" t="s">
        <v>4</v>
      </c>
      <c r="D71" s="30" t="s">
        <v>168</v>
      </c>
      <c r="E71" s="7"/>
      <c r="F71" s="7"/>
      <c r="G71" s="7"/>
      <c r="H71" s="7"/>
      <c r="I71" s="7"/>
      <c r="J71" s="7"/>
      <c r="K71" s="7"/>
      <c r="L71" s="7"/>
      <c r="M71" s="65"/>
      <c r="N71" s="88">
        <f>SUM(N72:N86)</f>
        <v>825067.29</v>
      </c>
      <c r="O71" s="86">
        <f>SUM(O74:O84)</f>
        <v>318681.35</v>
      </c>
      <c r="P71" s="86">
        <f>+P74+P78+P81</f>
        <v>227425.87</v>
      </c>
      <c r="Q71" s="88">
        <f>+O71-P71</f>
        <v>91255.47999999998</v>
      </c>
      <c r="R71" s="49"/>
      <c r="S71" s="57"/>
    </row>
    <row r="72" spans="1:19" s="97" customFormat="1" ht="12.75">
      <c r="A72" s="33">
        <v>3</v>
      </c>
      <c r="B72" s="34">
        <v>5</v>
      </c>
      <c r="C72" s="34">
        <v>1</v>
      </c>
      <c r="D72" s="35" t="s">
        <v>127</v>
      </c>
      <c r="E72" s="98"/>
      <c r="F72" s="98"/>
      <c r="G72" s="98"/>
      <c r="H72" s="98"/>
      <c r="I72" s="98"/>
      <c r="J72" s="98"/>
      <c r="K72" s="98"/>
      <c r="L72" s="98"/>
      <c r="M72" s="99"/>
      <c r="N72" s="74">
        <f>SUM(M73)</f>
        <v>200000</v>
      </c>
      <c r="O72" s="100"/>
      <c r="P72" s="100"/>
      <c r="Q72" s="74"/>
      <c r="R72" s="51"/>
      <c r="S72" s="63"/>
    </row>
    <row r="73" spans="1:19" s="102" customFormat="1" ht="12.75">
      <c r="A73" s="13"/>
      <c r="B73" s="14"/>
      <c r="C73" s="14"/>
      <c r="D73" s="27" t="s">
        <v>112</v>
      </c>
      <c r="E73" s="45"/>
      <c r="F73" s="45"/>
      <c r="G73" s="45"/>
      <c r="H73" s="45"/>
      <c r="I73" s="45"/>
      <c r="J73" s="45"/>
      <c r="K73" s="45"/>
      <c r="L73" s="15" t="s">
        <v>119</v>
      </c>
      <c r="M73" s="92">
        <v>200000</v>
      </c>
      <c r="N73" s="71"/>
      <c r="O73" s="101"/>
      <c r="P73" s="101"/>
      <c r="Q73" s="71"/>
      <c r="R73" s="38" t="s">
        <v>153</v>
      </c>
      <c r="S73" s="61" t="s">
        <v>169</v>
      </c>
    </row>
    <row r="74" spans="1:19" ht="12.75">
      <c r="A74" s="33">
        <v>3</v>
      </c>
      <c r="B74" s="34">
        <v>5</v>
      </c>
      <c r="C74" s="34">
        <v>3</v>
      </c>
      <c r="D74" s="35" t="s">
        <v>23</v>
      </c>
      <c r="E74" s="36">
        <v>18360</v>
      </c>
      <c r="F74" s="36">
        <v>46350</v>
      </c>
      <c r="G74" s="36">
        <v>81800</v>
      </c>
      <c r="H74" s="36">
        <f>+E74+F74+G74</f>
        <v>146510</v>
      </c>
      <c r="I74" s="36">
        <v>45540</v>
      </c>
      <c r="J74" s="36">
        <v>82800</v>
      </c>
      <c r="K74" s="36">
        <v>185320</v>
      </c>
      <c r="L74" s="36"/>
      <c r="M74" s="79"/>
      <c r="N74" s="68">
        <f>SUM(M75:M77)</f>
        <v>175000</v>
      </c>
      <c r="O74" s="68">
        <v>173013</v>
      </c>
      <c r="P74" s="68">
        <f>+N74</f>
        <v>175000</v>
      </c>
      <c r="Q74" s="68"/>
      <c r="R74" s="38"/>
      <c r="S74" s="61"/>
    </row>
    <row r="75" spans="1:19" ht="12.75">
      <c r="A75" s="13"/>
      <c r="B75" s="14"/>
      <c r="C75" s="14"/>
      <c r="D75" s="29" t="s">
        <v>114</v>
      </c>
      <c r="E75" s="103"/>
      <c r="F75" s="103"/>
      <c r="G75" s="103"/>
      <c r="H75" s="103"/>
      <c r="I75" s="103"/>
      <c r="J75" s="103"/>
      <c r="K75" s="103"/>
      <c r="L75" s="29" t="s">
        <v>113</v>
      </c>
      <c r="M75" s="89">
        <v>45000</v>
      </c>
      <c r="N75" s="69"/>
      <c r="O75" s="69"/>
      <c r="P75" s="104"/>
      <c r="Q75" s="69"/>
      <c r="R75" s="38" t="s">
        <v>156</v>
      </c>
      <c r="S75" s="61" t="s">
        <v>156</v>
      </c>
    </row>
    <row r="76" spans="1:19" ht="12.75">
      <c r="A76" s="13"/>
      <c r="B76" s="14"/>
      <c r="C76" s="14"/>
      <c r="D76" s="29" t="s">
        <v>115</v>
      </c>
      <c r="E76" s="103"/>
      <c r="F76" s="103"/>
      <c r="G76" s="103"/>
      <c r="H76" s="103"/>
      <c r="I76" s="103"/>
      <c r="J76" s="103"/>
      <c r="K76" s="103"/>
      <c r="L76" s="15" t="s">
        <v>79</v>
      </c>
      <c r="M76" s="89">
        <v>80000</v>
      </c>
      <c r="N76" s="69"/>
      <c r="O76" s="69"/>
      <c r="P76" s="104"/>
      <c r="Q76" s="69"/>
      <c r="R76" s="38" t="s">
        <v>156</v>
      </c>
      <c r="S76" s="61" t="s">
        <v>156</v>
      </c>
    </row>
    <row r="77" spans="1:19" ht="12.75">
      <c r="A77" s="62"/>
      <c r="B77" s="38"/>
      <c r="C77" s="38"/>
      <c r="D77" s="29" t="s">
        <v>53</v>
      </c>
      <c r="E77" s="59"/>
      <c r="F77" s="59"/>
      <c r="G77" s="59"/>
      <c r="H77" s="59"/>
      <c r="I77" s="59"/>
      <c r="J77" s="59"/>
      <c r="K77" s="59"/>
      <c r="L77" s="15" t="s">
        <v>68</v>
      </c>
      <c r="M77" s="89">
        <v>50000</v>
      </c>
      <c r="N77" s="77"/>
      <c r="O77" s="77"/>
      <c r="P77" s="75">
        <v>50000</v>
      </c>
      <c r="Q77" s="77"/>
      <c r="R77" s="38" t="s">
        <v>156</v>
      </c>
      <c r="S77" s="61" t="s">
        <v>156</v>
      </c>
    </row>
    <row r="78" spans="1:19" ht="12.75">
      <c r="A78" s="33">
        <v>3</v>
      </c>
      <c r="B78" s="34">
        <v>5</v>
      </c>
      <c r="C78" s="34">
        <v>4</v>
      </c>
      <c r="D78" s="35" t="s">
        <v>24</v>
      </c>
      <c r="E78" s="41">
        <v>77716</v>
      </c>
      <c r="F78" s="41">
        <v>2750</v>
      </c>
      <c r="G78" s="41">
        <v>2167</v>
      </c>
      <c r="H78" s="41">
        <f>+E78+F78+G78</f>
        <v>82633</v>
      </c>
      <c r="I78" s="41">
        <v>116399.8</v>
      </c>
      <c r="J78" s="41">
        <v>108943</v>
      </c>
      <c r="K78" s="41">
        <v>161447</v>
      </c>
      <c r="L78" s="41"/>
      <c r="M78" s="91"/>
      <c r="N78" s="68">
        <f>SUM(M79:M80)</f>
        <v>0</v>
      </c>
      <c r="O78" s="68">
        <v>143801.8</v>
      </c>
      <c r="P78" s="68">
        <f>SUM(P79:P80)</f>
        <v>16666.67</v>
      </c>
      <c r="Q78" s="68"/>
      <c r="R78" s="38"/>
      <c r="S78" s="61"/>
    </row>
    <row r="79" spans="1:19" ht="12.75">
      <c r="A79" s="13"/>
      <c r="B79" s="14"/>
      <c r="C79" s="14"/>
      <c r="D79" s="27" t="s">
        <v>176</v>
      </c>
      <c r="E79" s="15"/>
      <c r="F79" s="15"/>
      <c r="G79" s="15"/>
      <c r="H79" s="15"/>
      <c r="I79" s="15"/>
      <c r="J79" s="15"/>
      <c r="K79" s="15"/>
      <c r="L79" s="15" t="s">
        <v>116</v>
      </c>
      <c r="M79" s="89">
        <v>0</v>
      </c>
      <c r="N79" s="69"/>
      <c r="O79" s="69"/>
      <c r="P79" s="69"/>
      <c r="Q79" s="69"/>
      <c r="R79" s="38" t="s">
        <v>153</v>
      </c>
      <c r="S79" s="61" t="s">
        <v>204</v>
      </c>
    </row>
    <row r="80" spans="1:19" ht="12.75">
      <c r="A80" s="13"/>
      <c r="B80" s="14"/>
      <c r="C80" s="14"/>
      <c r="D80" s="27" t="s">
        <v>159</v>
      </c>
      <c r="E80" s="15"/>
      <c r="F80" s="15"/>
      <c r="G80" s="15"/>
      <c r="H80" s="15"/>
      <c r="I80" s="15"/>
      <c r="J80" s="15"/>
      <c r="K80" s="15"/>
      <c r="L80" s="15" t="s">
        <v>117</v>
      </c>
      <c r="M80" s="89">
        <v>0</v>
      </c>
      <c r="N80" s="69"/>
      <c r="O80" s="69"/>
      <c r="P80" s="69">
        <v>16666.67</v>
      </c>
      <c r="Q80" s="69"/>
      <c r="R80" s="38" t="s">
        <v>153</v>
      </c>
      <c r="S80" s="61" t="s">
        <v>196</v>
      </c>
    </row>
    <row r="81" spans="1:19" ht="12.75">
      <c r="A81" s="33">
        <v>3</v>
      </c>
      <c r="B81" s="34">
        <v>5</v>
      </c>
      <c r="C81" s="34">
        <v>6</v>
      </c>
      <c r="D81" s="35" t="s">
        <v>25</v>
      </c>
      <c r="E81" s="41">
        <v>0</v>
      </c>
      <c r="F81" s="41">
        <v>0</v>
      </c>
      <c r="G81" s="41">
        <v>0</v>
      </c>
      <c r="H81" s="41">
        <f>+E81+F81+G81</f>
        <v>0</v>
      </c>
      <c r="I81" s="41">
        <v>0</v>
      </c>
      <c r="J81" s="41">
        <v>0</v>
      </c>
      <c r="K81" s="41">
        <v>33171</v>
      </c>
      <c r="L81" s="41"/>
      <c r="M81" s="91"/>
      <c r="N81" s="68">
        <f>SUM(M82:M84)</f>
        <v>35759.2</v>
      </c>
      <c r="O81" s="68">
        <v>1866.55</v>
      </c>
      <c r="P81" s="68">
        <f>+N81</f>
        <v>35759.2</v>
      </c>
      <c r="Q81" s="68"/>
      <c r="R81" s="38"/>
      <c r="S81" s="61"/>
    </row>
    <row r="82" spans="1:19" ht="12.75">
      <c r="A82" s="33"/>
      <c r="B82" s="34"/>
      <c r="C82" s="34"/>
      <c r="D82" s="27" t="s">
        <v>118</v>
      </c>
      <c r="E82" s="41"/>
      <c r="F82" s="41"/>
      <c r="G82" s="41"/>
      <c r="H82" s="41"/>
      <c r="I82" s="41"/>
      <c r="J82" s="41"/>
      <c r="K82" s="41"/>
      <c r="L82" s="15" t="s">
        <v>119</v>
      </c>
      <c r="M82" s="89">
        <v>30000</v>
      </c>
      <c r="N82" s="68"/>
      <c r="O82" s="68"/>
      <c r="P82" s="68"/>
      <c r="Q82" s="68"/>
      <c r="R82" s="38" t="s">
        <v>152</v>
      </c>
      <c r="S82" s="61" t="s">
        <v>210</v>
      </c>
    </row>
    <row r="83" spans="1:19" ht="12.75">
      <c r="A83" s="33"/>
      <c r="B83" s="34"/>
      <c r="C83" s="34"/>
      <c r="D83" s="27" t="s">
        <v>177</v>
      </c>
      <c r="E83" s="41"/>
      <c r="F83" s="41"/>
      <c r="G83" s="41"/>
      <c r="H83" s="41"/>
      <c r="I83" s="41"/>
      <c r="J83" s="41"/>
      <c r="K83" s="41"/>
      <c r="L83" s="15" t="s">
        <v>120</v>
      </c>
      <c r="M83" s="89">
        <f>1151.84*5</f>
        <v>5759.2</v>
      </c>
      <c r="N83" s="68"/>
      <c r="O83" s="68"/>
      <c r="P83" s="68"/>
      <c r="Q83" s="68"/>
      <c r="R83" s="38" t="s">
        <v>152</v>
      </c>
      <c r="S83" s="61" t="s">
        <v>210</v>
      </c>
    </row>
    <row r="84" spans="1:19" s="97" customFormat="1" ht="12.75">
      <c r="A84" s="33"/>
      <c r="B84" s="34"/>
      <c r="C84" s="34"/>
      <c r="D84" s="27" t="s">
        <v>178</v>
      </c>
      <c r="E84" s="98"/>
      <c r="F84" s="98"/>
      <c r="G84" s="98"/>
      <c r="H84" s="98"/>
      <c r="I84" s="98"/>
      <c r="J84" s="98"/>
      <c r="K84" s="98"/>
      <c r="L84" s="45" t="s">
        <v>121</v>
      </c>
      <c r="M84" s="92">
        <v>0</v>
      </c>
      <c r="N84" s="74"/>
      <c r="O84" s="74"/>
      <c r="P84" s="74"/>
      <c r="Q84" s="74"/>
      <c r="R84" s="51" t="s">
        <v>152</v>
      </c>
      <c r="S84" s="63" t="s">
        <v>198</v>
      </c>
    </row>
    <row r="85" spans="1:19" ht="12.75">
      <c r="A85" s="33">
        <v>3</v>
      </c>
      <c r="B85" s="34">
        <v>5</v>
      </c>
      <c r="C85" s="34">
        <v>7</v>
      </c>
      <c r="D85" s="35" t="s">
        <v>82</v>
      </c>
      <c r="E85" s="15"/>
      <c r="F85" s="15"/>
      <c r="G85" s="15"/>
      <c r="H85" s="15"/>
      <c r="I85" s="15"/>
      <c r="J85" s="15"/>
      <c r="K85" s="15"/>
      <c r="L85" s="15"/>
      <c r="M85" s="89"/>
      <c r="N85" s="68">
        <f>SUM(M86:M87)</f>
        <v>414308.08999999997</v>
      </c>
      <c r="O85" s="69"/>
      <c r="P85" s="69"/>
      <c r="Q85" s="69"/>
      <c r="R85" s="38"/>
      <c r="S85" s="61"/>
    </row>
    <row r="86" spans="1:19" s="97" customFormat="1" ht="12.75">
      <c r="A86" s="33"/>
      <c r="B86" s="34"/>
      <c r="C86" s="34"/>
      <c r="D86" s="27" t="s">
        <v>216</v>
      </c>
      <c r="E86" s="45"/>
      <c r="F86" s="45"/>
      <c r="G86" s="45"/>
      <c r="H86" s="45"/>
      <c r="I86" s="45"/>
      <c r="J86" s="45"/>
      <c r="K86" s="45"/>
      <c r="L86" s="45" t="s">
        <v>85</v>
      </c>
      <c r="M86" s="92">
        <v>365580</v>
      </c>
      <c r="N86" s="71"/>
      <c r="O86" s="71"/>
      <c r="P86" s="71"/>
      <c r="Q86" s="71"/>
      <c r="R86" s="94" t="s">
        <v>153</v>
      </c>
      <c r="S86" s="61" t="s">
        <v>210</v>
      </c>
    </row>
    <row r="87" spans="1:19" ht="12.75">
      <c r="A87" s="33"/>
      <c r="B87" s="34"/>
      <c r="C87" s="34"/>
      <c r="D87" s="27" t="s">
        <v>84</v>
      </c>
      <c r="E87" s="15"/>
      <c r="F87" s="15"/>
      <c r="G87" s="15"/>
      <c r="H87" s="15"/>
      <c r="I87" s="15"/>
      <c r="J87" s="15"/>
      <c r="K87" s="15"/>
      <c r="L87" s="15" t="s">
        <v>83</v>
      </c>
      <c r="M87" s="89">
        <v>48728.09</v>
      </c>
      <c r="N87" s="69"/>
      <c r="O87" s="69"/>
      <c r="P87" s="69"/>
      <c r="Q87" s="69"/>
      <c r="R87" s="94" t="s">
        <v>153</v>
      </c>
      <c r="S87" s="61" t="s">
        <v>210</v>
      </c>
    </row>
    <row r="88" spans="1:19" ht="12.75">
      <c r="A88" s="11">
        <v>3</v>
      </c>
      <c r="B88" s="12">
        <v>6</v>
      </c>
      <c r="C88" s="12" t="s">
        <v>4</v>
      </c>
      <c r="D88" s="30" t="s">
        <v>26</v>
      </c>
      <c r="E88" s="19">
        <f aca="true" t="shared" si="6" ref="E88:J88">SUM(E89)</f>
        <v>650000</v>
      </c>
      <c r="F88" s="19">
        <f t="shared" si="6"/>
        <v>40000</v>
      </c>
      <c r="G88" s="19">
        <f t="shared" si="6"/>
        <v>50000</v>
      </c>
      <c r="H88" s="19">
        <f t="shared" si="6"/>
        <v>740000</v>
      </c>
      <c r="I88" s="19">
        <f t="shared" si="6"/>
        <v>0</v>
      </c>
      <c r="J88" s="19">
        <f t="shared" si="6"/>
        <v>0</v>
      </c>
      <c r="K88" s="19">
        <f>SUM(K89)</f>
        <v>650000</v>
      </c>
      <c r="L88" s="19"/>
      <c r="M88" s="73"/>
      <c r="N88" s="73">
        <f>SUM(N89)</f>
        <v>650000</v>
      </c>
      <c r="O88" s="85">
        <f>SUM(O89)</f>
        <v>810192</v>
      </c>
      <c r="P88" s="85">
        <f>+P89</f>
        <v>650000</v>
      </c>
      <c r="Q88" s="73">
        <f>+O88-P88</f>
        <v>160192</v>
      </c>
      <c r="R88" s="44"/>
      <c r="S88" s="57"/>
    </row>
    <row r="89" spans="1:19" ht="12.75">
      <c r="A89" s="33">
        <v>3</v>
      </c>
      <c r="B89" s="34">
        <v>6</v>
      </c>
      <c r="C89" s="34">
        <v>1</v>
      </c>
      <c r="D89" s="35" t="s">
        <v>26</v>
      </c>
      <c r="E89" s="36">
        <v>650000</v>
      </c>
      <c r="F89" s="36">
        <v>40000</v>
      </c>
      <c r="G89" s="36">
        <v>50000</v>
      </c>
      <c r="H89" s="36">
        <f>+E89+F89+G89</f>
        <v>740000</v>
      </c>
      <c r="I89" s="36">
        <v>0</v>
      </c>
      <c r="J89" s="36">
        <v>0</v>
      </c>
      <c r="K89" s="36">
        <v>650000</v>
      </c>
      <c r="L89" s="36"/>
      <c r="M89" s="79"/>
      <c r="N89" s="68">
        <f>SUM(M90:M92)</f>
        <v>650000</v>
      </c>
      <c r="O89" s="68">
        <v>810192</v>
      </c>
      <c r="P89" s="68">
        <f>+N89</f>
        <v>650000</v>
      </c>
      <c r="Q89" s="68"/>
      <c r="R89" s="38"/>
      <c r="S89" s="61"/>
    </row>
    <row r="90" spans="1:19" ht="12.75">
      <c r="A90" s="33"/>
      <c r="B90" s="34"/>
      <c r="C90" s="34"/>
      <c r="D90" s="27" t="s">
        <v>123</v>
      </c>
      <c r="E90" s="36"/>
      <c r="F90" s="36"/>
      <c r="G90" s="36"/>
      <c r="H90" s="36"/>
      <c r="I90" s="36"/>
      <c r="J90" s="36"/>
      <c r="K90" s="36"/>
      <c r="L90" s="29" t="s">
        <v>113</v>
      </c>
      <c r="M90" s="90">
        <v>100000</v>
      </c>
      <c r="N90" s="68"/>
      <c r="O90" s="68"/>
      <c r="P90" s="68"/>
      <c r="Q90" s="68"/>
      <c r="R90" s="38" t="s">
        <v>156</v>
      </c>
      <c r="S90" s="61" t="s">
        <v>156</v>
      </c>
    </row>
    <row r="91" spans="1:19" ht="12.75">
      <c r="A91" s="33"/>
      <c r="B91" s="34"/>
      <c r="C91" s="34"/>
      <c r="D91" s="27" t="s">
        <v>124</v>
      </c>
      <c r="E91" s="36"/>
      <c r="F91" s="36"/>
      <c r="G91" s="36"/>
      <c r="H91" s="36"/>
      <c r="I91" s="36"/>
      <c r="J91" s="36"/>
      <c r="K91" s="36"/>
      <c r="L91" s="15" t="s">
        <v>79</v>
      </c>
      <c r="M91" s="90">
        <v>50000</v>
      </c>
      <c r="N91" s="68"/>
      <c r="O91" s="68"/>
      <c r="P91" s="68"/>
      <c r="Q91" s="68"/>
      <c r="R91" s="38" t="s">
        <v>156</v>
      </c>
      <c r="S91" s="61" t="s">
        <v>156</v>
      </c>
    </row>
    <row r="92" spans="1:19" ht="12.75">
      <c r="A92" s="13"/>
      <c r="B92" s="14"/>
      <c r="C92" s="14"/>
      <c r="D92" s="27" t="s">
        <v>54</v>
      </c>
      <c r="E92" s="21"/>
      <c r="F92" s="21"/>
      <c r="G92" s="21"/>
      <c r="H92" s="21"/>
      <c r="I92" s="21"/>
      <c r="J92" s="21"/>
      <c r="K92" s="21"/>
      <c r="L92" s="21" t="s">
        <v>52</v>
      </c>
      <c r="M92" s="90">
        <v>500000</v>
      </c>
      <c r="N92" s="69"/>
      <c r="O92" s="69"/>
      <c r="P92" s="69">
        <v>500000</v>
      </c>
      <c r="Q92" s="69"/>
      <c r="R92" s="38" t="s">
        <v>156</v>
      </c>
      <c r="S92" s="61" t="s">
        <v>156</v>
      </c>
    </row>
    <row r="93" spans="1:19" ht="12.75">
      <c r="A93" s="11">
        <v>3</v>
      </c>
      <c r="B93" s="12">
        <v>9</v>
      </c>
      <c r="C93" s="12" t="s">
        <v>4</v>
      </c>
      <c r="D93" s="30" t="s">
        <v>27</v>
      </c>
      <c r="E93" s="19">
        <f aca="true" t="shared" si="7" ref="E93:K93">SUM(E94:E96)</f>
        <v>30042</v>
      </c>
      <c r="F93" s="19">
        <f t="shared" si="7"/>
        <v>2583</v>
      </c>
      <c r="G93" s="19">
        <f t="shared" si="7"/>
        <v>883</v>
      </c>
      <c r="H93" s="19">
        <f t="shared" si="7"/>
        <v>33508</v>
      </c>
      <c r="I93" s="19">
        <f t="shared" si="7"/>
        <v>42765</v>
      </c>
      <c r="J93" s="19">
        <f t="shared" si="7"/>
        <v>38878</v>
      </c>
      <c r="K93" s="19">
        <f t="shared" si="7"/>
        <v>67153</v>
      </c>
      <c r="L93" s="19"/>
      <c r="M93" s="73"/>
      <c r="N93" s="73">
        <f>SUM(N94:N96)</f>
        <v>85936.32</v>
      </c>
      <c r="O93" s="85">
        <f>SUM(O94:O96)</f>
        <v>48227.6</v>
      </c>
      <c r="P93" s="85">
        <f>+P94</f>
        <v>85936.32</v>
      </c>
      <c r="Q93" s="73">
        <f>+O93-P93</f>
        <v>-37708.72000000001</v>
      </c>
      <c r="R93" s="44"/>
      <c r="S93" s="57"/>
    </row>
    <row r="94" spans="1:19" ht="12.75">
      <c r="A94" s="33">
        <v>3</v>
      </c>
      <c r="B94" s="34">
        <v>9</v>
      </c>
      <c r="C94" s="34">
        <v>2</v>
      </c>
      <c r="D94" s="35" t="s">
        <v>28</v>
      </c>
      <c r="E94" s="36">
        <v>30042</v>
      </c>
      <c r="F94" s="36">
        <v>2583</v>
      </c>
      <c r="G94" s="36">
        <v>883</v>
      </c>
      <c r="H94" s="36">
        <f>+E94+F94+G94</f>
        <v>33508</v>
      </c>
      <c r="I94" s="36">
        <v>42765</v>
      </c>
      <c r="J94" s="36">
        <v>38878</v>
      </c>
      <c r="K94" s="36">
        <v>67153</v>
      </c>
      <c r="L94" s="36"/>
      <c r="M94" s="79"/>
      <c r="N94" s="68">
        <f>SUM(M95:M96)</f>
        <v>85936.32</v>
      </c>
      <c r="O94" s="68">
        <v>48227.6</v>
      </c>
      <c r="P94" s="68">
        <f>+N94</f>
        <v>85936.32</v>
      </c>
      <c r="Q94" s="68"/>
      <c r="R94" s="38"/>
      <c r="S94" s="61"/>
    </row>
    <row r="95" spans="1:19" ht="12.75">
      <c r="A95" s="13"/>
      <c r="B95" s="14"/>
      <c r="C95" s="14"/>
      <c r="D95" s="27" t="s">
        <v>125</v>
      </c>
      <c r="E95" s="21"/>
      <c r="F95" s="21"/>
      <c r="G95" s="21"/>
      <c r="H95" s="21"/>
      <c r="I95" s="21"/>
      <c r="J95" s="21"/>
      <c r="K95" s="21"/>
      <c r="L95" s="21" t="s">
        <v>110</v>
      </c>
      <c r="M95" s="90">
        <v>0</v>
      </c>
      <c r="N95" s="69"/>
      <c r="O95" s="69"/>
      <c r="P95" s="69">
        <v>15200</v>
      </c>
      <c r="Q95" s="69"/>
      <c r="R95" s="38" t="s">
        <v>153</v>
      </c>
      <c r="S95" s="61" t="s">
        <v>202</v>
      </c>
    </row>
    <row r="96" spans="1:19" ht="12.75">
      <c r="A96" s="13"/>
      <c r="B96" s="14"/>
      <c r="C96" s="14"/>
      <c r="D96" s="27" t="s">
        <v>179</v>
      </c>
      <c r="E96" s="21"/>
      <c r="F96" s="21"/>
      <c r="G96" s="21"/>
      <c r="H96" s="21"/>
      <c r="I96" s="21"/>
      <c r="J96" s="21"/>
      <c r="K96" s="21"/>
      <c r="L96" s="21" t="s">
        <v>107</v>
      </c>
      <c r="M96" s="90">
        <f>+(17903.4*4)*1.2</f>
        <v>85936.32</v>
      </c>
      <c r="N96" s="69"/>
      <c r="O96" s="69"/>
      <c r="P96" s="69">
        <v>120000</v>
      </c>
      <c r="Q96" s="69"/>
      <c r="R96" s="38" t="s">
        <v>153</v>
      </c>
      <c r="S96" s="61" t="s">
        <v>210</v>
      </c>
    </row>
    <row r="97" spans="1:19" ht="12.75">
      <c r="A97" s="8">
        <v>4</v>
      </c>
      <c r="B97" s="16"/>
      <c r="C97" s="9">
        <v>4</v>
      </c>
      <c r="D97" s="31" t="s">
        <v>29</v>
      </c>
      <c r="E97" s="32" t="e">
        <f>#REF!+#REF!+E101+#REF!+E138+E145+#REF!</f>
        <v>#REF!</v>
      </c>
      <c r="F97" s="32" t="e">
        <f>#REF!+#REF!+F101+#REF!+F138+F145+#REF!</f>
        <v>#REF!</v>
      </c>
      <c r="G97" s="32" t="e">
        <f>#REF!+#REF!+G101+#REF!+G138+G145+#REF!</f>
        <v>#REF!</v>
      </c>
      <c r="H97" s="32" t="e">
        <f>#REF!+#REF!+H101+#REF!+H138+H145+#REF!</f>
        <v>#REF!</v>
      </c>
      <c r="I97" s="32" t="e">
        <f>#REF!+#REF!+I101+#REF!+I138+I145+#REF!</f>
        <v>#REF!</v>
      </c>
      <c r="J97" s="32" t="e">
        <f>#REF!+#REF!+J101+#REF!+J138+J145+#REF!</f>
        <v>#REF!</v>
      </c>
      <c r="K97" s="32" t="e">
        <f>#REF!+#REF!+K101+#REF!+K138+K145+#REF!</f>
        <v>#REF!</v>
      </c>
      <c r="L97" s="32"/>
      <c r="M97" s="78"/>
      <c r="N97" s="78">
        <f>N101+N138+N145+N133+N99</f>
        <v>11325904.4</v>
      </c>
      <c r="O97" s="78" t="e">
        <f>+#REF!+#REF!+O101+O138+O145</f>
        <v>#REF!</v>
      </c>
      <c r="P97" s="78" t="e">
        <f>+#REF!+#REF!+P101+P138+P145</f>
        <v>#REF!</v>
      </c>
      <c r="Q97" s="78" t="e">
        <f>+#REF!+#REF!+Q101+Q138+Q145</f>
        <v>#REF!</v>
      </c>
      <c r="R97" s="55"/>
      <c r="S97" s="58"/>
    </row>
    <row r="98" spans="1:19" ht="12.75">
      <c r="A98" s="11">
        <v>4</v>
      </c>
      <c r="B98" s="12">
        <v>2</v>
      </c>
      <c r="C98" s="12" t="s">
        <v>4</v>
      </c>
      <c r="D98" s="30" t="s">
        <v>193</v>
      </c>
      <c r="E98" s="32"/>
      <c r="F98" s="32"/>
      <c r="G98" s="32"/>
      <c r="H98" s="32"/>
      <c r="I98" s="32"/>
      <c r="J98" s="32"/>
      <c r="K98" s="32"/>
      <c r="L98" s="154"/>
      <c r="M98" s="155"/>
      <c r="N98" s="155"/>
      <c r="O98" s="155"/>
      <c r="P98" s="155"/>
      <c r="Q98" s="156"/>
      <c r="R98" s="157"/>
      <c r="S98" s="57"/>
    </row>
    <row r="99" spans="1:19" ht="12.75">
      <c r="A99" s="33"/>
      <c r="B99" s="34"/>
      <c r="C99" s="34"/>
      <c r="D99" s="27" t="s">
        <v>194</v>
      </c>
      <c r="E99" s="158"/>
      <c r="F99" s="158"/>
      <c r="G99" s="158"/>
      <c r="H99" s="158"/>
      <c r="I99" s="158"/>
      <c r="J99" s="158"/>
      <c r="K99" s="158"/>
      <c r="L99" s="158"/>
      <c r="M99" s="117"/>
      <c r="N99" s="161">
        <v>2700000</v>
      </c>
      <c r="O99" s="117"/>
      <c r="P99" s="117"/>
      <c r="Q99" s="118"/>
      <c r="R99" s="119"/>
      <c r="S99" s="63"/>
    </row>
    <row r="100" spans="1:19" ht="12.75">
      <c r="A100" s="33"/>
      <c r="B100" s="159"/>
      <c r="C100" s="34"/>
      <c r="D100" s="160"/>
      <c r="E100" s="158"/>
      <c r="F100" s="158"/>
      <c r="G100" s="158"/>
      <c r="H100" s="158"/>
      <c r="I100" s="158"/>
      <c r="J100" s="158"/>
      <c r="K100" s="158"/>
      <c r="L100" s="158"/>
      <c r="M100" s="117"/>
      <c r="N100" s="117"/>
      <c r="O100" s="117"/>
      <c r="P100" s="117"/>
      <c r="Q100" s="118"/>
      <c r="R100" s="119"/>
      <c r="S100" s="63"/>
    </row>
    <row r="101" spans="1:19" ht="12.75">
      <c r="A101" s="11">
        <v>4</v>
      </c>
      <c r="B101" s="12">
        <v>3</v>
      </c>
      <c r="C101" s="12" t="s">
        <v>4</v>
      </c>
      <c r="D101" s="30" t="s">
        <v>30</v>
      </c>
      <c r="E101" s="19">
        <f aca="true" t="shared" si="8" ref="E101:K101">SUM(E102:E132)</f>
        <v>2088280</v>
      </c>
      <c r="F101" s="19">
        <f t="shared" si="8"/>
        <v>213420</v>
      </c>
      <c r="G101" s="19">
        <f t="shared" si="8"/>
        <v>61420</v>
      </c>
      <c r="H101" s="19">
        <f t="shared" si="8"/>
        <v>2363120</v>
      </c>
      <c r="I101" s="19">
        <f t="shared" si="8"/>
        <v>3027728</v>
      </c>
      <c r="J101" s="19">
        <f t="shared" si="8"/>
        <v>2752480</v>
      </c>
      <c r="K101" s="19">
        <f t="shared" si="8"/>
        <v>5173920</v>
      </c>
      <c r="L101" s="19"/>
      <c r="M101" s="73"/>
      <c r="N101" s="73">
        <f>SUM(N102:N132)</f>
        <v>5764114.4</v>
      </c>
      <c r="O101" s="85">
        <f>SUM(O102:O132)</f>
        <v>6202847.16</v>
      </c>
      <c r="P101" s="85">
        <f>+P102+P107+P116+P126+P131</f>
        <v>3100480</v>
      </c>
      <c r="Q101" s="93">
        <f>+O101-P101</f>
        <v>3102367.16</v>
      </c>
      <c r="R101" s="44"/>
      <c r="S101" s="57"/>
    </row>
    <row r="102" spans="1:19" ht="12.75">
      <c r="A102" s="33">
        <v>4</v>
      </c>
      <c r="B102" s="34">
        <v>3</v>
      </c>
      <c r="C102" s="34">
        <v>2</v>
      </c>
      <c r="D102" s="35" t="s">
        <v>126</v>
      </c>
      <c r="E102" s="36">
        <v>0</v>
      </c>
      <c r="F102" s="36">
        <v>0</v>
      </c>
      <c r="G102" s="36">
        <v>0</v>
      </c>
      <c r="H102" s="36">
        <f>+E102+F102+G102</f>
        <v>0</v>
      </c>
      <c r="I102" s="36">
        <v>0</v>
      </c>
      <c r="J102" s="36">
        <v>0</v>
      </c>
      <c r="K102" s="36">
        <v>170000</v>
      </c>
      <c r="L102" s="36"/>
      <c r="M102" s="79"/>
      <c r="N102" s="68">
        <f>SUM(M103:M104)</f>
        <v>200000</v>
      </c>
      <c r="O102" s="68">
        <v>-67670</v>
      </c>
      <c r="P102" s="68">
        <f>+N102</f>
        <v>200000</v>
      </c>
      <c r="Q102" s="68"/>
      <c r="R102" s="38"/>
      <c r="S102" s="61"/>
    </row>
    <row r="103" spans="1:19" ht="12.75">
      <c r="A103" s="33"/>
      <c r="B103" s="34"/>
      <c r="C103" s="34"/>
      <c r="D103" s="27" t="s">
        <v>55</v>
      </c>
      <c r="E103" s="36"/>
      <c r="F103" s="36"/>
      <c r="G103" s="36"/>
      <c r="H103" s="36"/>
      <c r="I103" s="36"/>
      <c r="J103" s="36"/>
      <c r="K103" s="36"/>
      <c r="L103" s="21" t="s">
        <v>144</v>
      </c>
      <c r="M103" s="90">
        <v>100000</v>
      </c>
      <c r="N103" s="68"/>
      <c r="O103" s="68"/>
      <c r="P103" s="68"/>
      <c r="Q103" s="68"/>
      <c r="R103" s="38" t="s">
        <v>153</v>
      </c>
      <c r="S103" s="61" t="s">
        <v>210</v>
      </c>
    </row>
    <row r="104" spans="1:19" ht="12.75">
      <c r="A104" s="33"/>
      <c r="B104" s="34"/>
      <c r="C104" s="34"/>
      <c r="D104" s="27" t="s">
        <v>55</v>
      </c>
      <c r="E104" s="21"/>
      <c r="F104" s="21"/>
      <c r="G104" s="21"/>
      <c r="H104" s="21"/>
      <c r="I104" s="21"/>
      <c r="J104" s="21"/>
      <c r="K104" s="21"/>
      <c r="L104" s="15" t="s">
        <v>119</v>
      </c>
      <c r="M104" s="90">
        <v>100000</v>
      </c>
      <c r="N104" s="68"/>
      <c r="O104" s="68"/>
      <c r="P104" s="68"/>
      <c r="Q104" s="68"/>
      <c r="R104" s="38" t="s">
        <v>153</v>
      </c>
      <c r="S104" s="61" t="s">
        <v>210</v>
      </c>
    </row>
    <row r="105" spans="1:19" s="107" customFormat="1" ht="12.75">
      <c r="A105" s="33">
        <v>4</v>
      </c>
      <c r="B105" s="34">
        <v>3</v>
      </c>
      <c r="C105" s="34">
        <v>3</v>
      </c>
      <c r="D105" s="35" t="s">
        <v>128</v>
      </c>
      <c r="E105" s="36"/>
      <c r="F105" s="36"/>
      <c r="G105" s="36"/>
      <c r="H105" s="36"/>
      <c r="I105" s="36"/>
      <c r="J105" s="36"/>
      <c r="K105" s="36"/>
      <c r="L105" s="41"/>
      <c r="M105" s="79"/>
      <c r="N105" s="68">
        <f>SUM(M106)</f>
        <v>10000</v>
      </c>
      <c r="O105" s="68"/>
      <c r="P105" s="68"/>
      <c r="Q105" s="68"/>
      <c r="R105" s="105"/>
      <c r="S105" s="106"/>
    </row>
    <row r="106" spans="1:19" ht="12.75">
      <c r="A106" s="13"/>
      <c r="B106" s="14"/>
      <c r="C106" s="14"/>
      <c r="D106" s="27" t="s">
        <v>129</v>
      </c>
      <c r="E106" s="21"/>
      <c r="F106" s="21"/>
      <c r="G106" s="21"/>
      <c r="H106" s="21"/>
      <c r="I106" s="21"/>
      <c r="J106" s="21"/>
      <c r="K106" s="21"/>
      <c r="L106" s="15" t="s">
        <v>102</v>
      </c>
      <c r="M106" s="90">
        <v>10000</v>
      </c>
      <c r="N106" s="69"/>
      <c r="O106" s="69"/>
      <c r="P106" s="69"/>
      <c r="Q106" s="69"/>
      <c r="R106" s="38" t="s">
        <v>152</v>
      </c>
      <c r="S106" s="61" t="s">
        <v>210</v>
      </c>
    </row>
    <row r="107" spans="1:19" ht="12.75">
      <c r="A107" s="33">
        <v>4</v>
      </c>
      <c r="B107" s="34">
        <v>3</v>
      </c>
      <c r="C107" s="34">
        <v>4</v>
      </c>
      <c r="D107" s="50" t="s">
        <v>31</v>
      </c>
      <c r="E107" s="36">
        <v>850000</v>
      </c>
      <c r="F107" s="36">
        <v>52000</v>
      </c>
      <c r="G107" s="36">
        <v>25000</v>
      </c>
      <c r="H107" s="36">
        <f>+E107+F107+G107</f>
        <v>927000</v>
      </c>
      <c r="I107" s="36">
        <v>1210000</v>
      </c>
      <c r="J107" s="36">
        <v>1100000</v>
      </c>
      <c r="K107" s="36">
        <v>1900000</v>
      </c>
      <c r="L107" s="36"/>
      <c r="M107" s="79"/>
      <c r="N107" s="68">
        <f>SUM(M108:M112)</f>
        <v>794560</v>
      </c>
      <c r="O107" s="68">
        <v>1463339.15</v>
      </c>
      <c r="P107" s="68">
        <f>+N107</f>
        <v>794560</v>
      </c>
      <c r="Q107" s="68"/>
      <c r="R107" s="38"/>
      <c r="S107" s="61"/>
    </row>
    <row r="108" spans="1:19" ht="12.75">
      <c r="A108" s="33"/>
      <c r="B108" s="34"/>
      <c r="C108" s="34"/>
      <c r="D108" s="37" t="s">
        <v>188</v>
      </c>
      <c r="E108" s="36"/>
      <c r="F108" s="36"/>
      <c r="G108" s="36"/>
      <c r="H108" s="36"/>
      <c r="I108" s="36"/>
      <c r="J108" s="36"/>
      <c r="K108" s="36"/>
      <c r="L108" s="15" t="s">
        <v>92</v>
      </c>
      <c r="M108" s="90">
        <v>300000</v>
      </c>
      <c r="N108" s="68"/>
      <c r="O108" s="68"/>
      <c r="P108" s="68"/>
      <c r="Q108" s="68"/>
      <c r="R108" s="38" t="s">
        <v>153</v>
      </c>
      <c r="S108" s="61" t="s">
        <v>210</v>
      </c>
    </row>
    <row r="109" spans="1:19" ht="12.75">
      <c r="A109" s="33"/>
      <c r="B109" s="34"/>
      <c r="C109" s="34"/>
      <c r="D109" s="37" t="s">
        <v>189</v>
      </c>
      <c r="E109" s="36"/>
      <c r="F109" s="36"/>
      <c r="G109" s="36"/>
      <c r="H109" s="36"/>
      <c r="I109" s="36"/>
      <c r="J109" s="36"/>
      <c r="K109" s="36"/>
      <c r="L109" s="15" t="s">
        <v>92</v>
      </c>
      <c r="M109" s="90">
        <v>360000</v>
      </c>
      <c r="N109" s="68"/>
      <c r="O109" s="68"/>
      <c r="P109" s="68"/>
      <c r="Q109" s="68"/>
      <c r="R109" s="38" t="s">
        <v>153</v>
      </c>
      <c r="S109" s="61" t="s">
        <v>210</v>
      </c>
    </row>
    <row r="110" spans="1:19" ht="12.75">
      <c r="A110" s="138"/>
      <c r="B110" s="139"/>
      <c r="C110" s="139"/>
      <c r="D110" s="140" t="s">
        <v>190</v>
      </c>
      <c r="E110" s="141"/>
      <c r="F110" s="141"/>
      <c r="G110" s="141"/>
      <c r="H110" s="141"/>
      <c r="I110" s="141"/>
      <c r="J110" s="141"/>
      <c r="K110" s="141"/>
      <c r="L110" s="142" t="s">
        <v>92</v>
      </c>
      <c r="M110" s="143">
        <v>12000</v>
      </c>
      <c r="N110" s="144"/>
      <c r="O110" s="144"/>
      <c r="P110" s="144"/>
      <c r="Q110" s="144"/>
      <c r="R110" s="145" t="s">
        <v>153</v>
      </c>
      <c r="S110" s="61" t="s">
        <v>210</v>
      </c>
    </row>
    <row r="111" spans="1:19" ht="12.75">
      <c r="A111" s="33"/>
      <c r="B111" s="34"/>
      <c r="C111" s="34"/>
      <c r="D111" s="37" t="s">
        <v>191</v>
      </c>
      <c r="E111" s="21"/>
      <c r="F111" s="21"/>
      <c r="G111" s="21"/>
      <c r="H111" s="21"/>
      <c r="I111" s="21"/>
      <c r="J111" s="21"/>
      <c r="K111" s="21"/>
      <c r="L111" s="15" t="s">
        <v>92</v>
      </c>
      <c r="M111" s="90">
        <v>61280</v>
      </c>
      <c r="N111" s="68"/>
      <c r="O111" s="68"/>
      <c r="P111" s="69">
        <v>2568500</v>
      </c>
      <c r="Q111" s="68"/>
      <c r="R111" s="38" t="s">
        <v>153</v>
      </c>
      <c r="S111" s="61" t="s">
        <v>210</v>
      </c>
    </row>
    <row r="112" spans="1:19" ht="12.75">
      <c r="A112" s="33"/>
      <c r="B112" s="34"/>
      <c r="C112" s="34"/>
      <c r="D112" s="137" t="s">
        <v>192</v>
      </c>
      <c r="E112" s="137"/>
      <c r="F112" s="137"/>
      <c r="G112" s="137"/>
      <c r="H112" s="137"/>
      <c r="I112" s="137"/>
      <c r="J112" s="137"/>
      <c r="K112" s="137"/>
      <c r="L112" s="137"/>
      <c r="M112" s="136">
        <v>61280</v>
      </c>
      <c r="N112" s="136"/>
      <c r="O112" s="136"/>
      <c r="P112" s="136"/>
      <c r="Q112" s="136"/>
      <c r="R112" s="137"/>
      <c r="S112" s="153"/>
    </row>
    <row r="113" spans="1:19" ht="12.75">
      <c r="A113" s="115">
        <v>4</v>
      </c>
      <c r="B113" s="116">
        <v>3</v>
      </c>
      <c r="C113" s="116">
        <v>5</v>
      </c>
      <c r="D113" s="146" t="s">
        <v>130</v>
      </c>
      <c r="E113" s="147"/>
      <c r="F113" s="147"/>
      <c r="G113" s="147"/>
      <c r="H113" s="147"/>
      <c r="I113" s="147"/>
      <c r="J113" s="147"/>
      <c r="K113" s="147"/>
      <c r="L113" s="148"/>
      <c r="M113" s="149"/>
      <c r="N113" s="123">
        <f>SUM(M114:M115)</f>
        <v>70300</v>
      </c>
      <c r="O113" s="123"/>
      <c r="P113" s="150"/>
      <c r="Q113" s="123"/>
      <c r="R113" s="151"/>
      <c r="S113" s="152"/>
    </row>
    <row r="114" spans="1:19" ht="12.75">
      <c r="A114" s="115"/>
      <c r="B114" s="116"/>
      <c r="C114" s="116"/>
      <c r="D114" s="162" t="s">
        <v>214</v>
      </c>
      <c r="E114" s="147"/>
      <c r="F114" s="147"/>
      <c r="G114" s="147"/>
      <c r="H114" s="147"/>
      <c r="I114" s="147"/>
      <c r="J114" s="147"/>
      <c r="K114" s="147"/>
      <c r="L114" s="148" t="s">
        <v>215</v>
      </c>
      <c r="M114" s="149">
        <v>10300</v>
      </c>
      <c r="N114" s="123"/>
      <c r="O114" s="123"/>
      <c r="P114" s="150"/>
      <c r="Q114" s="123"/>
      <c r="R114" s="151" t="s">
        <v>213</v>
      </c>
      <c r="S114" s="152" t="s">
        <v>210</v>
      </c>
    </row>
    <row r="115" spans="1:19" ht="12.75">
      <c r="A115" s="33"/>
      <c r="B115" s="34"/>
      <c r="C115" s="34"/>
      <c r="D115" s="37" t="s">
        <v>131</v>
      </c>
      <c r="E115" s="21"/>
      <c r="F115" s="21"/>
      <c r="G115" s="21"/>
      <c r="H115" s="21"/>
      <c r="I115" s="21"/>
      <c r="J115" s="21"/>
      <c r="K115" s="21"/>
      <c r="L115" s="29" t="s">
        <v>113</v>
      </c>
      <c r="M115" s="90">
        <v>60000</v>
      </c>
      <c r="N115" s="68"/>
      <c r="O115" s="68"/>
      <c r="P115" s="69"/>
      <c r="Q115" s="68"/>
      <c r="R115" s="38" t="s">
        <v>153</v>
      </c>
      <c r="S115" s="61" t="s">
        <v>210</v>
      </c>
    </row>
    <row r="116" spans="1:19" ht="12.75">
      <c r="A116" s="33">
        <v>4</v>
      </c>
      <c r="B116" s="34">
        <v>3</v>
      </c>
      <c r="C116" s="34">
        <v>6</v>
      </c>
      <c r="D116" s="35" t="s">
        <v>70</v>
      </c>
      <c r="E116" s="36">
        <v>774180</v>
      </c>
      <c r="F116" s="36">
        <v>127770</v>
      </c>
      <c r="G116" s="36">
        <v>22770</v>
      </c>
      <c r="H116" s="36">
        <f>+E116+F116+G116</f>
        <v>924720</v>
      </c>
      <c r="I116" s="36">
        <v>1102068</v>
      </c>
      <c r="J116" s="36">
        <v>1001880</v>
      </c>
      <c r="K116" s="36">
        <v>1766520</v>
      </c>
      <c r="L116" s="36"/>
      <c r="M116" s="79"/>
      <c r="N116" s="68">
        <f>SUM(M117:M125)</f>
        <v>2101105</v>
      </c>
      <c r="O116" s="68">
        <v>3943466</v>
      </c>
      <c r="P116" s="68">
        <f>SUM(P117:P124)</f>
        <v>1005920</v>
      </c>
      <c r="Q116" s="68"/>
      <c r="R116" s="38"/>
      <c r="S116" s="61"/>
    </row>
    <row r="117" spans="1:19" ht="12.75">
      <c r="A117" s="33"/>
      <c r="B117" s="34"/>
      <c r="C117" s="34"/>
      <c r="D117" s="27" t="s">
        <v>132</v>
      </c>
      <c r="E117" s="36"/>
      <c r="F117" s="36"/>
      <c r="G117" s="36"/>
      <c r="H117" s="36"/>
      <c r="I117" s="36"/>
      <c r="J117" s="36"/>
      <c r="K117" s="36"/>
      <c r="L117" s="15" t="s">
        <v>92</v>
      </c>
      <c r="M117" s="90">
        <v>32760</v>
      </c>
      <c r="N117" s="68"/>
      <c r="O117" s="68"/>
      <c r="P117" s="90">
        <f>108000+39000</f>
        <v>147000</v>
      </c>
      <c r="Q117" s="68"/>
      <c r="R117" s="38" t="s">
        <v>153</v>
      </c>
      <c r="S117" s="61" t="s">
        <v>210</v>
      </c>
    </row>
    <row r="118" spans="1:19" ht="12.75">
      <c r="A118" s="33"/>
      <c r="B118" s="34"/>
      <c r="C118" s="34"/>
      <c r="D118" s="27" t="s">
        <v>133</v>
      </c>
      <c r="E118" s="36"/>
      <c r="F118" s="36"/>
      <c r="G118" s="36"/>
      <c r="H118" s="36"/>
      <c r="I118" s="36"/>
      <c r="J118" s="36"/>
      <c r="K118" s="36"/>
      <c r="L118" s="15" t="s">
        <v>92</v>
      </c>
      <c r="M118" s="90">
        <v>19110</v>
      </c>
      <c r="N118" s="68"/>
      <c r="O118" s="68"/>
      <c r="P118" s="90">
        <v>250000</v>
      </c>
      <c r="Q118" s="68"/>
      <c r="R118" s="38" t="s">
        <v>153</v>
      </c>
      <c r="S118" s="61" t="s">
        <v>210</v>
      </c>
    </row>
    <row r="119" spans="1:19" ht="12.75">
      <c r="A119" s="33"/>
      <c r="B119" s="34"/>
      <c r="C119" s="34"/>
      <c r="D119" s="27" t="s">
        <v>134</v>
      </c>
      <c r="E119" s="36"/>
      <c r="F119" s="36"/>
      <c r="G119" s="36"/>
      <c r="H119" s="36"/>
      <c r="I119" s="36"/>
      <c r="J119" s="36"/>
      <c r="K119" s="36"/>
      <c r="L119" s="15" t="s">
        <v>92</v>
      </c>
      <c r="M119" s="90">
        <v>13000</v>
      </c>
      <c r="N119" s="68"/>
      <c r="O119" s="68"/>
      <c r="P119" s="90">
        <v>180000</v>
      </c>
      <c r="Q119" s="68"/>
      <c r="R119" s="38" t="s">
        <v>153</v>
      </c>
      <c r="S119" s="61" t="s">
        <v>210</v>
      </c>
    </row>
    <row r="120" spans="1:19" ht="12.75">
      <c r="A120" s="33"/>
      <c r="B120" s="34"/>
      <c r="C120" s="34"/>
      <c r="D120" s="27" t="s">
        <v>56</v>
      </c>
      <c r="E120" s="36"/>
      <c r="F120" s="36"/>
      <c r="G120" s="36"/>
      <c r="H120" s="36"/>
      <c r="I120" s="36"/>
      <c r="J120" s="36"/>
      <c r="K120" s="36"/>
      <c r="L120" s="15" t="s">
        <v>92</v>
      </c>
      <c r="M120" s="90">
        <v>360000</v>
      </c>
      <c r="N120" s="68"/>
      <c r="O120" s="68"/>
      <c r="P120" s="90">
        <v>129920</v>
      </c>
      <c r="Q120" s="68"/>
      <c r="R120" s="38" t="s">
        <v>153</v>
      </c>
      <c r="S120" s="61" t="s">
        <v>210</v>
      </c>
    </row>
    <row r="121" spans="1:19" ht="12.75">
      <c r="A121" s="33"/>
      <c r="B121" s="34"/>
      <c r="C121" s="34"/>
      <c r="D121" s="27" t="s">
        <v>135</v>
      </c>
      <c r="E121" s="36"/>
      <c r="F121" s="36"/>
      <c r="G121" s="36"/>
      <c r="H121" s="36"/>
      <c r="I121" s="36"/>
      <c r="J121" s="36"/>
      <c r="K121" s="36"/>
      <c r="L121" s="15" t="s">
        <v>92</v>
      </c>
      <c r="M121" s="90">
        <v>255000</v>
      </c>
      <c r="N121" s="68"/>
      <c r="O121" s="68"/>
      <c r="P121" s="90">
        <v>160000</v>
      </c>
      <c r="Q121" s="68"/>
      <c r="R121" s="38" t="s">
        <v>153</v>
      </c>
      <c r="S121" s="61" t="s">
        <v>210</v>
      </c>
    </row>
    <row r="122" spans="1:19" ht="12.75">
      <c r="A122" s="33"/>
      <c r="B122" s="34"/>
      <c r="C122" s="34"/>
      <c r="D122" s="27" t="s">
        <v>183</v>
      </c>
      <c r="E122" s="36"/>
      <c r="F122" s="36"/>
      <c r="G122" s="36"/>
      <c r="H122" s="36"/>
      <c r="I122" s="36"/>
      <c r="J122" s="36"/>
      <c r="K122" s="36"/>
      <c r="L122" s="15" t="s">
        <v>92</v>
      </c>
      <c r="M122" s="90">
        <v>184000</v>
      </c>
      <c r="N122" s="68"/>
      <c r="O122" s="68"/>
      <c r="P122" s="90">
        <v>40000</v>
      </c>
      <c r="Q122" s="68"/>
      <c r="R122" s="38" t="s">
        <v>153</v>
      </c>
      <c r="S122" s="61" t="s">
        <v>210</v>
      </c>
    </row>
    <row r="123" spans="1:19" ht="12.75">
      <c r="A123" s="33"/>
      <c r="B123" s="34"/>
      <c r="C123" s="34"/>
      <c r="D123" s="27" t="s">
        <v>184</v>
      </c>
      <c r="E123" s="36"/>
      <c r="F123" s="36"/>
      <c r="G123" s="36"/>
      <c r="H123" s="36"/>
      <c r="I123" s="36"/>
      <c r="J123" s="36"/>
      <c r="K123" s="36"/>
      <c r="L123" s="15" t="s">
        <v>92</v>
      </c>
      <c r="M123" s="90">
        <v>472500</v>
      </c>
      <c r="N123" s="68"/>
      <c r="O123" s="68"/>
      <c r="P123" s="90"/>
      <c r="Q123" s="68"/>
      <c r="R123" s="38" t="s">
        <v>153</v>
      </c>
      <c r="S123" s="61" t="s">
        <v>210</v>
      </c>
    </row>
    <row r="124" spans="1:19" ht="12.75">
      <c r="A124" s="33"/>
      <c r="B124" s="34"/>
      <c r="C124" s="34"/>
      <c r="D124" s="27" t="s">
        <v>136</v>
      </c>
      <c r="E124" s="36"/>
      <c r="F124" s="36"/>
      <c r="G124" s="36"/>
      <c r="H124" s="36"/>
      <c r="I124" s="36"/>
      <c r="J124" s="36"/>
      <c r="K124" s="36"/>
      <c r="L124" s="15" t="s">
        <v>92</v>
      </c>
      <c r="M124" s="90">
        <v>629735</v>
      </c>
      <c r="N124" s="68"/>
      <c r="O124" s="68"/>
      <c r="P124" s="90">
        <v>99000</v>
      </c>
      <c r="Q124" s="68"/>
      <c r="R124" s="38" t="s">
        <v>153</v>
      </c>
      <c r="S124" s="61" t="s">
        <v>210</v>
      </c>
    </row>
    <row r="125" spans="1:19" ht="12.75">
      <c r="A125" s="33"/>
      <c r="B125" s="34"/>
      <c r="C125" s="34"/>
      <c r="D125" s="27" t="s">
        <v>149</v>
      </c>
      <c r="E125" s="36"/>
      <c r="F125" s="36"/>
      <c r="G125" s="36"/>
      <c r="H125" s="36"/>
      <c r="I125" s="36"/>
      <c r="J125" s="36"/>
      <c r="K125" s="36"/>
      <c r="L125" s="15" t="s">
        <v>92</v>
      </c>
      <c r="M125" s="90">
        <v>135000</v>
      </c>
      <c r="N125" s="68"/>
      <c r="O125" s="68"/>
      <c r="P125" s="90"/>
      <c r="Q125" s="68"/>
      <c r="R125" s="38" t="s">
        <v>153</v>
      </c>
      <c r="S125" s="61" t="s">
        <v>210</v>
      </c>
    </row>
    <row r="126" spans="1:19" ht="12.75">
      <c r="A126" s="33">
        <v>4</v>
      </c>
      <c r="B126" s="34">
        <v>3</v>
      </c>
      <c r="C126" s="34">
        <v>7</v>
      </c>
      <c r="D126" s="35" t="s">
        <v>32</v>
      </c>
      <c r="E126" s="36">
        <v>460700</v>
      </c>
      <c r="F126" s="36">
        <v>33550</v>
      </c>
      <c r="G126" s="36">
        <v>13550</v>
      </c>
      <c r="H126" s="36">
        <f>+E126+F126+G126</f>
        <v>507800</v>
      </c>
      <c r="I126" s="36">
        <v>710820</v>
      </c>
      <c r="J126" s="36">
        <v>646200</v>
      </c>
      <c r="K126" s="36">
        <v>1129800</v>
      </c>
      <c r="L126" s="36"/>
      <c r="M126" s="79"/>
      <c r="N126" s="68">
        <f>SUM(M127:M130)</f>
        <v>2188149.4</v>
      </c>
      <c r="O126" s="68">
        <v>773795.01</v>
      </c>
      <c r="P126" s="68">
        <f>SUM(P127:P129)</f>
        <v>700000</v>
      </c>
      <c r="Q126" s="68"/>
      <c r="R126" s="38"/>
      <c r="S126" s="61"/>
    </row>
    <row r="127" spans="1:19" ht="12.75">
      <c r="A127" s="13"/>
      <c r="B127" s="14"/>
      <c r="C127" s="14"/>
      <c r="D127" s="27" t="s">
        <v>57</v>
      </c>
      <c r="E127" s="21"/>
      <c r="F127" s="21"/>
      <c r="G127" s="21"/>
      <c r="H127" s="21"/>
      <c r="I127" s="21"/>
      <c r="J127" s="21"/>
      <c r="K127" s="21"/>
      <c r="L127" s="15" t="s">
        <v>119</v>
      </c>
      <c r="M127" s="90">
        <v>200000</v>
      </c>
      <c r="N127" s="69"/>
      <c r="O127" s="69"/>
      <c r="P127" s="69">
        <f>+M127</f>
        <v>200000</v>
      </c>
      <c r="Q127" s="69"/>
      <c r="R127" s="38" t="s">
        <v>153</v>
      </c>
      <c r="S127" s="61" t="s">
        <v>210</v>
      </c>
    </row>
    <row r="128" spans="1:19" ht="12.75">
      <c r="A128" s="13"/>
      <c r="B128" s="14"/>
      <c r="C128" s="14"/>
      <c r="D128" s="27" t="s">
        <v>137</v>
      </c>
      <c r="E128" s="21"/>
      <c r="F128" s="21"/>
      <c r="G128" s="21"/>
      <c r="H128" s="21"/>
      <c r="I128" s="21"/>
      <c r="J128" s="21"/>
      <c r="K128" s="21"/>
      <c r="L128" s="15" t="s">
        <v>119</v>
      </c>
      <c r="M128" s="90">
        <v>300000</v>
      </c>
      <c r="N128" s="69"/>
      <c r="O128" s="69"/>
      <c r="P128" s="69">
        <f>+M128</f>
        <v>300000</v>
      </c>
      <c r="Q128" s="69"/>
      <c r="R128" s="38" t="s">
        <v>153</v>
      </c>
      <c r="S128" s="61" t="s">
        <v>209</v>
      </c>
    </row>
    <row r="129" spans="1:19" ht="12.75">
      <c r="A129" s="13"/>
      <c r="B129" s="14"/>
      <c r="C129" s="14"/>
      <c r="D129" s="27" t="s">
        <v>138</v>
      </c>
      <c r="E129" s="21"/>
      <c r="F129" s="21"/>
      <c r="G129" s="21"/>
      <c r="H129" s="21"/>
      <c r="I129" s="21"/>
      <c r="J129" s="21"/>
      <c r="K129" s="21"/>
      <c r="L129" s="15" t="s">
        <v>119</v>
      </c>
      <c r="M129" s="90">
        <v>1400000</v>
      </c>
      <c r="N129" s="69"/>
      <c r="O129" s="69"/>
      <c r="P129" s="69">
        <v>200000</v>
      </c>
      <c r="Q129" s="69"/>
      <c r="R129" s="38" t="s">
        <v>153</v>
      </c>
      <c r="S129" s="61" t="s">
        <v>196</v>
      </c>
    </row>
    <row r="130" spans="1:19" ht="12.75">
      <c r="A130" s="13"/>
      <c r="B130" s="14"/>
      <c r="C130" s="14"/>
      <c r="D130" s="27" t="s">
        <v>181</v>
      </c>
      <c r="E130" s="21"/>
      <c r="F130" s="21"/>
      <c r="G130" s="21"/>
      <c r="H130" s="21"/>
      <c r="I130" s="21"/>
      <c r="J130" s="21"/>
      <c r="K130" s="21"/>
      <c r="L130" s="15" t="s">
        <v>182</v>
      </c>
      <c r="M130" s="90">
        <v>288149.4</v>
      </c>
      <c r="N130" s="69"/>
      <c r="O130" s="69"/>
      <c r="P130" s="69"/>
      <c r="Q130" s="69"/>
      <c r="R130" s="38" t="s">
        <v>153</v>
      </c>
      <c r="S130" s="61" t="s">
        <v>210</v>
      </c>
    </row>
    <row r="131" spans="1:19" ht="12.75">
      <c r="A131" s="33">
        <v>4</v>
      </c>
      <c r="B131" s="34">
        <v>3</v>
      </c>
      <c r="C131" s="34">
        <v>8</v>
      </c>
      <c r="D131" s="35" t="s">
        <v>33</v>
      </c>
      <c r="E131" s="36">
        <v>3400</v>
      </c>
      <c r="F131" s="36">
        <v>100</v>
      </c>
      <c r="G131" s="36">
        <v>100</v>
      </c>
      <c r="H131" s="36">
        <f>+E131+F131+G131</f>
        <v>3600</v>
      </c>
      <c r="I131" s="36">
        <v>4840</v>
      </c>
      <c r="J131" s="36">
        <v>4400</v>
      </c>
      <c r="K131" s="36">
        <v>207600</v>
      </c>
      <c r="L131" s="41"/>
      <c r="M131" s="79"/>
      <c r="N131" s="68">
        <f>SUM(M132:M132)</f>
        <v>400000</v>
      </c>
      <c r="O131" s="68">
        <v>89917</v>
      </c>
      <c r="P131" s="68">
        <f>+N131</f>
        <v>400000</v>
      </c>
      <c r="Q131" s="68"/>
      <c r="R131" s="38"/>
      <c r="S131" s="61"/>
    </row>
    <row r="132" spans="1:19" ht="12.75">
      <c r="A132" s="13"/>
      <c r="B132" s="14"/>
      <c r="C132" s="14"/>
      <c r="D132" s="27" t="s">
        <v>58</v>
      </c>
      <c r="E132" s="21"/>
      <c r="F132" s="21"/>
      <c r="G132" s="21"/>
      <c r="H132" s="21"/>
      <c r="I132" s="21"/>
      <c r="J132" s="21"/>
      <c r="K132" s="21"/>
      <c r="L132" s="15" t="s">
        <v>119</v>
      </c>
      <c r="M132" s="90">
        <v>400000</v>
      </c>
      <c r="N132" s="69"/>
      <c r="O132" s="69"/>
      <c r="P132" s="90">
        <v>220440</v>
      </c>
      <c r="Q132" s="69"/>
      <c r="R132" s="38" t="s">
        <v>153</v>
      </c>
      <c r="S132" s="61" t="s">
        <v>209</v>
      </c>
    </row>
    <row r="133" spans="1:19" s="111" customFormat="1" ht="12.75">
      <c r="A133" s="11">
        <v>4</v>
      </c>
      <c r="B133" s="12">
        <v>4</v>
      </c>
      <c r="C133" s="12" t="s">
        <v>4</v>
      </c>
      <c r="D133" s="30" t="s">
        <v>139</v>
      </c>
      <c r="E133" s="19"/>
      <c r="F133" s="19"/>
      <c r="G133" s="19"/>
      <c r="H133" s="19"/>
      <c r="I133" s="19"/>
      <c r="J133" s="19"/>
      <c r="K133" s="19"/>
      <c r="L133" s="7"/>
      <c r="M133" s="73"/>
      <c r="N133" s="88">
        <f>SUM(N134)</f>
        <v>286290</v>
      </c>
      <c r="O133" s="88"/>
      <c r="P133" s="73"/>
      <c r="Q133" s="110"/>
      <c r="R133" s="82"/>
      <c r="S133" s="83"/>
    </row>
    <row r="134" spans="1:19" s="107" customFormat="1" ht="12.75">
      <c r="A134" s="33">
        <v>4</v>
      </c>
      <c r="B134" s="34">
        <v>4</v>
      </c>
      <c r="C134" s="34">
        <v>1</v>
      </c>
      <c r="D134" s="35" t="s">
        <v>139</v>
      </c>
      <c r="E134" s="36"/>
      <c r="F134" s="36"/>
      <c r="G134" s="36"/>
      <c r="H134" s="36"/>
      <c r="I134" s="36"/>
      <c r="J134" s="36"/>
      <c r="K134" s="36"/>
      <c r="L134" s="41"/>
      <c r="M134" s="79"/>
      <c r="N134" s="68">
        <f>SUM(M135:M137)</f>
        <v>286290</v>
      </c>
      <c r="O134" s="68"/>
      <c r="P134" s="79"/>
      <c r="Q134" s="109"/>
      <c r="R134" s="105"/>
      <c r="S134" s="106"/>
    </row>
    <row r="135" spans="1:19" ht="12.75">
      <c r="A135" s="13"/>
      <c r="B135" s="14"/>
      <c r="C135" s="14"/>
      <c r="D135" s="27" t="s">
        <v>140</v>
      </c>
      <c r="E135" s="21"/>
      <c r="F135" s="21"/>
      <c r="G135" s="21"/>
      <c r="H135" s="21"/>
      <c r="I135" s="21"/>
      <c r="J135" s="21"/>
      <c r="K135" s="21"/>
      <c r="L135" s="15" t="s">
        <v>141</v>
      </c>
      <c r="M135" s="90">
        <v>201240</v>
      </c>
      <c r="N135" s="69"/>
      <c r="O135" s="69"/>
      <c r="P135" s="90"/>
      <c r="Q135" s="108"/>
      <c r="R135" s="38" t="s">
        <v>153</v>
      </c>
      <c r="S135" s="61" t="s">
        <v>210</v>
      </c>
    </row>
    <row r="136" spans="1:19" ht="12.75">
      <c r="A136" s="13"/>
      <c r="B136" s="14"/>
      <c r="C136" s="14"/>
      <c r="D136" s="27" t="s">
        <v>143</v>
      </c>
      <c r="E136" s="21"/>
      <c r="F136" s="21"/>
      <c r="G136" s="21"/>
      <c r="H136" s="21"/>
      <c r="I136" s="21"/>
      <c r="J136" s="21"/>
      <c r="K136" s="21"/>
      <c r="L136" s="15" t="s">
        <v>141</v>
      </c>
      <c r="M136" s="90">
        <v>3150</v>
      </c>
      <c r="N136" s="69"/>
      <c r="O136" s="69"/>
      <c r="P136" s="90"/>
      <c r="Q136" s="108"/>
      <c r="R136" s="38" t="s">
        <v>153</v>
      </c>
      <c r="S136" s="61" t="s">
        <v>210</v>
      </c>
    </row>
    <row r="137" spans="1:19" ht="12.75">
      <c r="A137" s="13"/>
      <c r="B137" s="14"/>
      <c r="C137" s="14"/>
      <c r="D137" s="27" t="s">
        <v>142</v>
      </c>
      <c r="E137" s="21"/>
      <c r="F137" s="21"/>
      <c r="G137" s="21"/>
      <c r="H137" s="21"/>
      <c r="I137" s="21"/>
      <c r="J137" s="21"/>
      <c r="K137" s="21"/>
      <c r="L137" s="15" t="s">
        <v>141</v>
      </c>
      <c r="M137" s="90">
        <v>81900</v>
      </c>
      <c r="N137" s="69"/>
      <c r="O137" s="69"/>
      <c r="P137" s="90"/>
      <c r="Q137" s="108"/>
      <c r="R137" s="38" t="s">
        <v>153</v>
      </c>
      <c r="S137" s="61" t="s">
        <v>210</v>
      </c>
    </row>
    <row r="138" spans="1:19" ht="12.75">
      <c r="A138" s="11">
        <v>4</v>
      </c>
      <c r="B138" s="12">
        <v>5</v>
      </c>
      <c r="C138" s="12" t="s">
        <v>4</v>
      </c>
      <c r="D138" s="30" t="s">
        <v>34</v>
      </c>
      <c r="E138" s="19">
        <f aca="true" t="shared" si="9" ref="E138:J138">SUM(E139)</f>
        <v>0</v>
      </c>
      <c r="F138" s="19">
        <f t="shared" si="9"/>
        <v>0</v>
      </c>
      <c r="G138" s="19">
        <f t="shared" si="9"/>
        <v>0</v>
      </c>
      <c r="H138" s="19">
        <f t="shared" si="9"/>
        <v>0</v>
      </c>
      <c r="I138" s="19">
        <f t="shared" si="9"/>
        <v>0</v>
      </c>
      <c r="J138" s="19">
        <f t="shared" si="9"/>
        <v>0</v>
      </c>
      <c r="K138" s="19">
        <f>SUM(K139)</f>
        <v>1050000</v>
      </c>
      <c r="L138" s="19"/>
      <c r="M138" s="73"/>
      <c r="N138" s="73">
        <f>SUM(N139:N140)</f>
        <v>1713000</v>
      </c>
      <c r="O138" s="85">
        <f>SUM(O139)</f>
        <v>391460</v>
      </c>
      <c r="P138" s="85">
        <f>+P139</f>
        <v>1350000</v>
      </c>
      <c r="Q138" s="93">
        <f>+O138-P138</f>
        <v>-958540</v>
      </c>
      <c r="R138" s="44"/>
      <c r="S138" s="57"/>
    </row>
    <row r="139" spans="1:19" ht="12.75">
      <c r="A139" s="33">
        <v>4</v>
      </c>
      <c r="B139" s="34">
        <v>5</v>
      </c>
      <c r="C139" s="34">
        <v>1</v>
      </c>
      <c r="D139" s="35" t="s">
        <v>34</v>
      </c>
      <c r="E139" s="36">
        <v>0</v>
      </c>
      <c r="F139" s="36">
        <v>0</v>
      </c>
      <c r="G139" s="36">
        <v>0</v>
      </c>
      <c r="H139" s="36">
        <f>+E139+F139+G139</f>
        <v>0</v>
      </c>
      <c r="I139" s="36">
        <v>0</v>
      </c>
      <c r="J139" s="36">
        <v>0</v>
      </c>
      <c r="K139" s="36">
        <v>1050000</v>
      </c>
      <c r="L139" s="36"/>
      <c r="M139" s="79"/>
      <c r="N139" s="68">
        <f>SUM(M140:M144)</f>
        <v>1713000</v>
      </c>
      <c r="O139" s="68">
        <v>391460</v>
      </c>
      <c r="P139" s="68">
        <f>SUM(P140:P144)</f>
        <v>1350000</v>
      </c>
      <c r="Q139" s="68"/>
      <c r="R139" s="38"/>
      <c r="S139" s="61"/>
    </row>
    <row r="140" spans="1:19" ht="12.75">
      <c r="A140" s="13"/>
      <c r="B140" s="14"/>
      <c r="C140" s="14"/>
      <c r="D140" s="27" t="s">
        <v>145</v>
      </c>
      <c r="E140" s="21"/>
      <c r="F140" s="21"/>
      <c r="G140" s="21"/>
      <c r="H140" s="21"/>
      <c r="I140" s="21"/>
      <c r="J140" s="21"/>
      <c r="K140" s="21"/>
      <c r="L140" s="15" t="s">
        <v>102</v>
      </c>
      <c r="M140" s="90">
        <v>5000</v>
      </c>
      <c r="N140" s="69"/>
      <c r="O140" s="69"/>
      <c r="P140" s="90">
        <v>300000</v>
      </c>
      <c r="Q140" s="69"/>
      <c r="R140" s="38" t="s">
        <v>153</v>
      </c>
      <c r="S140" s="61" t="s">
        <v>210</v>
      </c>
    </row>
    <row r="141" spans="1:19" ht="12.75">
      <c r="A141" s="13"/>
      <c r="B141" s="14"/>
      <c r="C141" s="14"/>
      <c r="D141" s="27" t="s">
        <v>170</v>
      </c>
      <c r="E141" s="21"/>
      <c r="F141" s="21"/>
      <c r="G141" s="21"/>
      <c r="H141" s="21"/>
      <c r="I141" s="21"/>
      <c r="J141" s="21"/>
      <c r="K141" s="21"/>
      <c r="L141" s="21" t="s">
        <v>144</v>
      </c>
      <c r="M141" s="90">
        <v>1300000</v>
      </c>
      <c r="N141" s="69"/>
      <c r="O141" s="69"/>
      <c r="P141" s="90">
        <v>800000</v>
      </c>
      <c r="Q141" s="69"/>
      <c r="R141" s="38" t="s">
        <v>153</v>
      </c>
      <c r="S141" s="61" t="s">
        <v>203</v>
      </c>
    </row>
    <row r="142" spans="1:19" ht="12.75">
      <c r="A142" s="13"/>
      <c r="B142" s="14"/>
      <c r="C142" s="14"/>
      <c r="D142" s="27" t="s">
        <v>146</v>
      </c>
      <c r="E142" s="21"/>
      <c r="F142" s="21"/>
      <c r="G142" s="21"/>
      <c r="H142" s="21"/>
      <c r="I142" s="21"/>
      <c r="J142" s="21"/>
      <c r="K142" s="21"/>
      <c r="L142" s="15" t="s">
        <v>79</v>
      </c>
      <c r="M142" s="90">
        <v>3000</v>
      </c>
      <c r="N142" s="69"/>
      <c r="O142" s="69"/>
      <c r="P142" s="90"/>
      <c r="Q142" s="69"/>
      <c r="R142" s="38" t="s">
        <v>153</v>
      </c>
      <c r="S142" s="61" t="s">
        <v>199</v>
      </c>
    </row>
    <row r="143" spans="1:19" ht="12.75">
      <c r="A143" s="13"/>
      <c r="B143" s="14"/>
      <c r="C143" s="14"/>
      <c r="D143" s="27" t="s">
        <v>59</v>
      </c>
      <c r="E143" s="21"/>
      <c r="F143" s="21"/>
      <c r="G143" s="21"/>
      <c r="H143" s="21"/>
      <c r="I143" s="21"/>
      <c r="J143" s="21"/>
      <c r="K143" s="21"/>
      <c r="L143" s="15" t="s">
        <v>119</v>
      </c>
      <c r="M143" s="90">
        <v>5000</v>
      </c>
      <c r="N143" s="69"/>
      <c r="O143" s="69"/>
      <c r="P143" s="90"/>
      <c r="Q143" s="69"/>
      <c r="R143" s="38" t="s">
        <v>153</v>
      </c>
      <c r="S143" s="61" t="s">
        <v>199</v>
      </c>
    </row>
    <row r="144" spans="1:19" ht="12.75">
      <c r="A144" s="13"/>
      <c r="B144" s="14"/>
      <c r="C144" s="14"/>
      <c r="D144" s="27" t="s">
        <v>59</v>
      </c>
      <c r="E144" s="21"/>
      <c r="F144" s="21"/>
      <c r="G144" s="21"/>
      <c r="H144" s="21"/>
      <c r="I144" s="21"/>
      <c r="J144" s="21"/>
      <c r="K144" s="21"/>
      <c r="L144" s="21" t="s">
        <v>144</v>
      </c>
      <c r="M144" s="90">
        <v>400000</v>
      </c>
      <c r="N144" s="69"/>
      <c r="O144" s="69"/>
      <c r="P144" s="90">
        <v>250000</v>
      </c>
      <c r="Q144" s="69"/>
      <c r="R144" s="38" t="s">
        <v>153</v>
      </c>
      <c r="S144" s="61" t="s">
        <v>199</v>
      </c>
    </row>
    <row r="145" spans="1:19" ht="12.75">
      <c r="A145" s="11">
        <v>4</v>
      </c>
      <c r="B145" s="12">
        <v>8</v>
      </c>
      <c r="C145" s="12" t="s">
        <v>4</v>
      </c>
      <c r="D145" s="30" t="s">
        <v>35</v>
      </c>
      <c r="E145" s="19">
        <f aca="true" t="shared" si="10" ref="E145:J145">SUM(E146)</f>
        <v>28943</v>
      </c>
      <c r="F145" s="19">
        <f t="shared" si="10"/>
        <v>11851</v>
      </c>
      <c r="G145" s="19">
        <f t="shared" si="10"/>
        <v>851</v>
      </c>
      <c r="H145" s="19">
        <f t="shared" si="10"/>
        <v>41645</v>
      </c>
      <c r="I145" s="19">
        <f t="shared" si="10"/>
        <v>41200</v>
      </c>
      <c r="J145" s="19">
        <f t="shared" si="10"/>
        <v>37455</v>
      </c>
      <c r="K145" s="19">
        <f>SUM(K146)</f>
        <v>142195</v>
      </c>
      <c r="L145" s="19"/>
      <c r="M145" s="73"/>
      <c r="N145" s="73">
        <f>SUM(N146:N148)</f>
        <v>862500</v>
      </c>
      <c r="O145" s="85">
        <f>SUM(O146)</f>
        <v>27074</v>
      </c>
      <c r="P145" s="85">
        <f>+P146</f>
        <v>234974.24</v>
      </c>
      <c r="Q145" s="93">
        <f>+O145-P145</f>
        <v>-207900.24</v>
      </c>
      <c r="R145" s="44"/>
      <c r="S145" s="57"/>
    </row>
    <row r="146" spans="1:19" ht="12.75">
      <c r="A146" s="33">
        <v>4</v>
      </c>
      <c r="B146" s="34">
        <v>8</v>
      </c>
      <c r="C146" s="34">
        <v>1</v>
      </c>
      <c r="D146" s="35" t="s">
        <v>36</v>
      </c>
      <c r="E146" s="36">
        <v>28943</v>
      </c>
      <c r="F146" s="36">
        <v>11851</v>
      </c>
      <c r="G146" s="36">
        <v>851</v>
      </c>
      <c r="H146" s="36">
        <f>+E146+F146+G146</f>
        <v>41645</v>
      </c>
      <c r="I146" s="36">
        <v>41200</v>
      </c>
      <c r="J146" s="36">
        <v>37455</v>
      </c>
      <c r="K146" s="36">
        <v>142195</v>
      </c>
      <c r="L146" s="29"/>
      <c r="M146" s="79"/>
      <c r="N146" s="68">
        <f>SUM(M147:M151)</f>
        <v>862500</v>
      </c>
      <c r="O146" s="68">
        <v>27074</v>
      </c>
      <c r="P146" s="68">
        <f>SUM(P148:Q151)</f>
        <v>234974.24</v>
      </c>
      <c r="Q146" s="68"/>
      <c r="R146" s="38"/>
      <c r="S146" s="61"/>
    </row>
    <row r="147" spans="1:19" ht="12.75">
      <c r="A147" s="33"/>
      <c r="B147" s="34"/>
      <c r="C147" s="34"/>
      <c r="D147" s="112" t="s">
        <v>185</v>
      </c>
      <c r="E147" s="36"/>
      <c r="F147" s="36"/>
      <c r="G147" s="36"/>
      <c r="H147" s="36"/>
      <c r="I147" s="36"/>
      <c r="J147" s="36"/>
      <c r="K147" s="36"/>
      <c r="L147" s="29"/>
      <c r="M147" s="90">
        <v>500000</v>
      </c>
      <c r="N147" s="68"/>
      <c r="O147" s="68"/>
      <c r="P147" s="68"/>
      <c r="Q147" s="68"/>
      <c r="R147" s="38" t="s">
        <v>213</v>
      </c>
      <c r="S147" s="61" t="s">
        <v>212</v>
      </c>
    </row>
    <row r="148" spans="1:19" ht="12.75">
      <c r="A148" s="13"/>
      <c r="B148" s="14"/>
      <c r="C148" s="14"/>
      <c r="D148" s="27" t="s">
        <v>148</v>
      </c>
      <c r="E148" s="21"/>
      <c r="F148" s="21"/>
      <c r="G148" s="21"/>
      <c r="H148" s="21"/>
      <c r="I148" s="21"/>
      <c r="J148" s="21"/>
      <c r="K148" s="21"/>
      <c r="L148" s="29" t="s">
        <v>113</v>
      </c>
      <c r="M148" s="90">
        <v>70000</v>
      </c>
      <c r="N148" s="69"/>
      <c r="O148" s="69"/>
      <c r="P148" s="90">
        <v>67500</v>
      </c>
      <c r="Q148" s="69"/>
      <c r="R148" s="38" t="s">
        <v>156</v>
      </c>
      <c r="S148" s="61" t="s">
        <v>210</v>
      </c>
    </row>
    <row r="149" spans="1:19" ht="12.75">
      <c r="A149" s="13"/>
      <c r="B149" s="14"/>
      <c r="C149" s="14"/>
      <c r="D149" s="27" t="s">
        <v>60</v>
      </c>
      <c r="E149" s="21"/>
      <c r="F149" s="21"/>
      <c r="G149" s="21"/>
      <c r="H149" s="21"/>
      <c r="I149" s="21"/>
      <c r="J149" s="21"/>
      <c r="K149" s="21"/>
      <c r="L149" s="15" t="s">
        <v>92</v>
      </c>
      <c r="M149" s="90">
        <v>9000</v>
      </c>
      <c r="N149" s="69"/>
      <c r="O149" s="69"/>
      <c r="P149" s="90">
        <v>158474.24</v>
      </c>
      <c r="Q149" s="69"/>
      <c r="R149" s="38" t="s">
        <v>152</v>
      </c>
      <c r="S149" s="61" t="s">
        <v>210</v>
      </c>
    </row>
    <row r="150" spans="1:19" ht="12.75">
      <c r="A150" s="13"/>
      <c r="B150" s="14"/>
      <c r="C150" s="14"/>
      <c r="D150" s="27" t="s">
        <v>147</v>
      </c>
      <c r="E150" s="21"/>
      <c r="F150" s="21"/>
      <c r="G150" s="21"/>
      <c r="H150" s="21"/>
      <c r="I150" s="21"/>
      <c r="J150" s="21"/>
      <c r="K150" s="21"/>
      <c r="L150" s="15" t="s">
        <v>92</v>
      </c>
      <c r="M150" s="90">
        <v>277500</v>
      </c>
      <c r="N150" s="69"/>
      <c r="O150" s="69"/>
      <c r="P150" s="90">
        <v>5000</v>
      </c>
      <c r="Q150" s="69"/>
      <c r="R150" s="38" t="s">
        <v>153</v>
      </c>
      <c r="S150" s="61" t="s">
        <v>210</v>
      </c>
    </row>
    <row r="151" spans="1:19" ht="12.75">
      <c r="A151" s="13"/>
      <c r="B151" s="14"/>
      <c r="C151" s="14"/>
      <c r="D151" s="27" t="s">
        <v>61</v>
      </c>
      <c r="E151" s="21"/>
      <c r="F151" s="21"/>
      <c r="G151" s="21"/>
      <c r="H151" s="21"/>
      <c r="I151" s="21"/>
      <c r="J151" s="21"/>
      <c r="K151" s="21"/>
      <c r="L151" s="15" t="s">
        <v>92</v>
      </c>
      <c r="M151" s="90">
        <v>6000</v>
      </c>
      <c r="N151" s="69"/>
      <c r="O151" s="69"/>
      <c r="P151" s="90">
        <v>4000</v>
      </c>
      <c r="Q151" s="69"/>
      <c r="R151" s="38" t="s">
        <v>154</v>
      </c>
      <c r="S151" s="61" t="s">
        <v>210</v>
      </c>
    </row>
    <row r="152" ht="12.75">
      <c r="S152" s="39"/>
    </row>
    <row r="153" ht="12.75">
      <c r="S153" s="39"/>
    </row>
    <row r="154" spans="1:19" ht="38.25" customHeight="1">
      <c r="A154" s="182" t="s">
        <v>171</v>
      </c>
      <c r="B154" s="182"/>
      <c r="C154" s="182"/>
      <c r="D154" s="182"/>
      <c r="E154" s="182"/>
      <c r="F154" s="182"/>
      <c r="G154" s="182"/>
      <c r="H154" s="182"/>
      <c r="I154" s="182"/>
      <c r="J154" s="182"/>
      <c r="K154" s="182"/>
      <c r="L154" s="182"/>
      <c r="M154" s="182"/>
      <c r="N154" s="182"/>
      <c r="O154" s="182"/>
      <c r="P154" s="182"/>
      <c r="Q154" s="182"/>
      <c r="R154" s="182"/>
      <c r="S154" s="182"/>
    </row>
    <row r="155" ht="12.75">
      <c r="S155" s="39"/>
    </row>
    <row r="156" ht="12.75">
      <c r="S156" s="39"/>
    </row>
    <row r="157" ht="12.75">
      <c r="S157" s="39"/>
    </row>
    <row r="158" ht="12.75">
      <c r="S158" s="39"/>
    </row>
    <row r="159" ht="12.75">
      <c r="S159" s="39"/>
    </row>
    <row r="160" ht="12.75">
      <c r="S160" s="39"/>
    </row>
    <row r="161" ht="12.75">
      <c r="S161" s="39"/>
    </row>
    <row r="162" ht="12.75">
      <c r="S162" s="39"/>
    </row>
    <row r="163" ht="12.75">
      <c r="S163" s="39"/>
    </row>
    <row r="164" ht="12.75">
      <c r="S164" s="39"/>
    </row>
    <row r="165" ht="12.75">
      <c r="S165" s="39"/>
    </row>
    <row r="166" ht="12.75">
      <c r="S166" s="39"/>
    </row>
    <row r="167" ht="12.75">
      <c r="S167" s="39"/>
    </row>
    <row r="168" ht="12.75">
      <c r="S168" s="39"/>
    </row>
    <row r="169" ht="12.75">
      <c r="S169" s="39"/>
    </row>
    <row r="170" ht="12.75">
      <c r="S170" s="39"/>
    </row>
    <row r="171" ht="12.75">
      <c r="S171" s="39"/>
    </row>
    <row r="172" ht="12.75">
      <c r="S172" s="39"/>
    </row>
    <row r="173" ht="12.75">
      <c r="S173" s="39"/>
    </row>
    <row r="174" ht="12.75">
      <c r="S174" s="39"/>
    </row>
    <row r="175" ht="12.75">
      <c r="S175" s="39"/>
    </row>
    <row r="176" ht="12.75">
      <c r="S176" s="39"/>
    </row>
    <row r="177" ht="12.75">
      <c r="S177" s="39"/>
    </row>
    <row r="178" ht="12.75">
      <c r="S178" s="39"/>
    </row>
    <row r="179" ht="12.75">
      <c r="S179" s="39"/>
    </row>
    <row r="180" ht="12.75">
      <c r="S180" s="39"/>
    </row>
    <row r="181" ht="12.75">
      <c r="S181" s="39"/>
    </row>
    <row r="182" ht="12.75">
      <c r="S182" s="39"/>
    </row>
    <row r="183" ht="12.75">
      <c r="S183" s="39"/>
    </row>
    <row r="184" ht="12.75">
      <c r="S184" s="39"/>
    </row>
    <row r="185" ht="12.75">
      <c r="S185" s="39"/>
    </row>
    <row r="186" ht="12.75">
      <c r="S186" s="39"/>
    </row>
    <row r="187" ht="12.75">
      <c r="S187" s="39"/>
    </row>
    <row r="188" ht="12.75">
      <c r="S188" s="39"/>
    </row>
    <row r="189" ht="12.75">
      <c r="S189" s="39"/>
    </row>
    <row r="190" ht="12.75">
      <c r="S190" s="39"/>
    </row>
    <row r="191" ht="12.75">
      <c r="S191" s="39"/>
    </row>
    <row r="192" ht="12.75">
      <c r="S192" s="39"/>
    </row>
    <row r="193" ht="12.75">
      <c r="S193" s="39"/>
    </row>
    <row r="194" ht="12.75">
      <c r="S194" s="39"/>
    </row>
    <row r="195" ht="12.75">
      <c r="S195" s="39"/>
    </row>
    <row r="196" ht="12.75">
      <c r="S196" s="39"/>
    </row>
    <row r="197" ht="12.75">
      <c r="S197" s="39"/>
    </row>
    <row r="198" ht="12.75">
      <c r="S198" s="39"/>
    </row>
    <row r="199" ht="12.75">
      <c r="S199" s="39"/>
    </row>
    <row r="200" ht="12.75">
      <c r="S200" s="39"/>
    </row>
    <row r="201" ht="12.75">
      <c r="S201" s="39"/>
    </row>
    <row r="202" ht="12.75">
      <c r="S202" s="39"/>
    </row>
    <row r="203" ht="12.75">
      <c r="S203" s="39"/>
    </row>
    <row r="204" ht="12.75">
      <c r="S204" s="39"/>
    </row>
    <row r="205" ht="12.75">
      <c r="S205" s="39"/>
    </row>
    <row r="206" ht="12.75">
      <c r="S206" s="39"/>
    </row>
    <row r="207" ht="12.75">
      <c r="S207" s="39"/>
    </row>
    <row r="208" ht="12.75">
      <c r="S208" s="39"/>
    </row>
    <row r="209" ht="12.75">
      <c r="S209" s="39"/>
    </row>
    <row r="210" ht="12.75">
      <c r="S210" s="39"/>
    </row>
    <row r="211" ht="12.75">
      <c r="S211" s="39"/>
    </row>
    <row r="212" ht="12.75">
      <c r="S212" s="39"/>
    </row>
    <row r="213" ht="12.75">
      <c r="S213" s="39"/>
    </row>
    <row r="214" ht="12.75">
      <c r="S214" s="39"/>
    </row>
    <row r="215" ht="12.75">
      <c r="S215" s="39"/>
    </row>
    <row r="216" ht="12.75">
      <c r="S216" s="39"/>
    </row>
    <row r="217" ht="12.75">
      <c r="S217" s="39"/>
    </row>
    <row r="218" ht="12.75">
      <c r="S218" s="39"/>
    </row>
    <row r="219" ht="12.75">
      <c r="S219" s="39"/>
    </row>
    <row r="220" ht="12.75">
      <c r="S220" s="39"/>
    </row>
    <row r="221" ht="12.75">
      <c r="S221" s="39"/>
    </row>
    <row r="222" ht="12.75">
      <c r="S222" s="39"/>
    </row>
    <row r="223" ht="12.75">
      <c r="S223" s="39"/>
    </row>
    <row r="224" ht="12.75">
      <c r="S224" s="39"/>
    </row>
    <row r="225" ht="12.75">
      <c r="S225" s="39"/>
    </row>
    <row r="226" ht="12.75">
      <c r="S226" s="39"/>
    </row>
    <row r="227" ht="12.75">
      <c r="S227" s="39"/>
    </row>
    <row r="228" ht="12.75">
      <c r="S228" s="39"/>
    </row>
  </sheetData>
  <mergeCells count="18">
    <mergeCell ref="A154:S154"/>
    <mergeCell ref="R3:R4"/>
    <mergeCell ref="P3:P4"/>
    <mergeCell ref="K3:K4"/>
    <mergeCell ref="L3:L4"/>
    <mergeCell ref="M3:M4"/>
    <mergeCell ref="O3:O4"/>
    <mergeCell ref="Q3:Q4"/>
    <mergeCell ref="N3:N4"/>
    <mergeCell ref="A1:S1"/>
    <mergeCell ref="D2:S2"/>
    <mergeCell ref="S3:S4"/>
    <mergeCell ref="A4:B4"/>
    <mergeCell ref="I3:I4"/>
    <mergeCell ref="E3:H3"/>
    <mergeCell ref="J3:J4"/>
    <mergeCell ref="A2:A3"/>
    <mergeCell ref="B2:B3"/>
  </mergeCells>
  <printOptions/>
  <pageMargins left="0.38" right="0.75" top="0.36" bottom="1" header="0" footer="0"/>
  <pageSetup horizontalDpi="600" verticalDpi="600" orientation="landscape" paperSize="5" r:id="rId1"/>
  <rowBreaks count="2" manualBreakCount="2">
    <brk id="37" max="255"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Consejo de la Magistratura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Tecnología e Informática</dc:creator>
  <cp:keywords/>
  <dc:description/>
  <cp:lastModifiedBy>gbottaro</cp:lastModifiedBy>
  <cp:lastPrinted>2010-03-25T20:34:13Z</cp:lastPrinted>
  <dcterms:created xsi:type="dcterms:W3CDTF">2007-08-17T13:34:03Z</dcterms:created>
  <dcterms:modified xsi:type="dcterms:W3CDTF">2010-04-14T15:28:21Z</dcterms:modified>
  <cp:category/>
  <cp:version/>
  <cp:contentType/>
  <cp:contentStatus/>
</cp:coreProperties>
</file>