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resupuesto 2009 sin MP" sheetId="1" r:id="rId1"/>
  </sheets>
  <definedNames>
    <definedName name="_xlnm.Print_Titles" localSheetId="0">'Presupuesto 2009 sin MP'!$1:$7</definedName>
  </definedNames>
  <calcPr fullCalcOnLoad="1"/>
</workbook>
</file>

<file path=xl/sharedStrings.xml><?xml version="1.0" encoding="utf-8"?>
<sst xmlns="http://schemas.openxmlformats.org/spreadsheetml/2006/main" count="191" uniqueCount="139">
  <si>
    <t>Inc.</t>
  </si>
  <si>
    <t>Ppal</t>
  </si>
  <si>
    <t>Parc.</t>
  </si>
  <si>
    <t>Concepto</t>
  </si>
  <si>
    <t>Cuenta</t>
  </si>
  <si>
    <t>*</t>
  </si>
  <si>
    <t xml:space="preserve">16. Conducción </t>
  </si>
  <si>
    <t>16.1 CFJ</t>
  </si>
  <si>
    <t>16.3 PGPJ</t>
  </si>
  <si>
    <t>Total Prog 16</t>
  </si>
  <si>
    <t>GASTOS EN PERSONAL</t>
  </si>
  <si>
    <t>Planta Permanente</t>
  </si>
  <si>
    <t>Retribución del Cargo</t>
  </si>
  <si>
    <t>Retribución que no hace al cargo</t>
  </si>
  <si>
    <t>SAC</t>
  </si>
  <si>
    <t>Contribuciones patronales</t>
  </si>
  <si>
    <t>Complementos (jardines)</t>
  </si>
  <si>
    <t>Planta Transitoria</t>
  </si>
  <si>
    <t>Salario Familiar</t>
  </si>
  <si>
    <t>BIENES DE CONSUMO</t>
  </si>
  <si>
    <t>Produc.aliment., agrop. y fores.</t>
  </si>
  <si>
    <t>Alimentos para personas</t>
  </si>
  <si>
    <t>Productos Agroforestales</t>
  </si>
  <si>
    <t>Madera Corcho y sus manufacturas</t>
  </si>
  <si>
    <t>Otros N.E.P.</t>
  </si>
  <si>
    <t>Textiles y vestuarios</t>
  </si>
  <si>
    <t>Prendas de vestir</t>
  </si>
  <si>
    <t>Confecciones Textiles</t>
  </si>
  <si>
    <t>Prod.de papel, cartón e impresos</t>
  </si>
  <si>
    <t>Papel y cartón de escritorio</t>
  </si>
  <si>
    <t>Papel y cartón para computación</t>
  </si>
  <si>
    <t>Productos de artes gráficas</t>
  </si>
  <si>
    <t>Productos de papel y cartón</t>
  </si>
  <si>
    <t>Libros revistas y periódicos</t>
  </si>
  <si>
    <t>Textos de Enseñanza</t>
  </si>
  <si>
    <t>Productos de cuero y caucho</t>
  </si>
  <si>
    <t>Artículos de Cuero</t>
  </si>
  <si>
    <t>Cubiertas y Cámara de Aire</t>
  </si>
  <si>
    <t>Prod. Químicos, comb. y lubric.</t>
  </si>
  <si>
    <t>Prod.Farmaceuticos y Medicinales</t>
  </si>
  <si>
    <t>Insecticidas, fumigantes y otros</t>
  </si>
  <si>
    <t>Tintas pinturas y colorantes</t>
  </si>
  <si>
    <t>Combustiles y Lubricantes</t>
  </si>
  <si>
    <t>Productos de minerales no metálicos</t>
  </si>
  <si>
    <t>Productos de Vidrio</t>
  </si>
  <si>
    <t>Productos Metálicos</t>
  </si>
  <si>
    <t>Productos no ferrosos</t>
  </si>
  <si>
    <t>Extructuras metalicas acabadas</t>
  </si>
  <si>
    <t>Herramientas menores</t>
  </si>
  <si>
    <t>Otros bienes de consumo</t>
  </si>
  <si>
    <t>Elementos de limpieza</t>
  </si>
  <si>
    <t>Utiles de escr.,oficina y enseñan.</t>
  </si>
  <si>
    <t>Utiles y materiales eléctricos</t>
  </si>
  <si>
    <t>Utensilios de cocina y comedor</t>
  </si>
  <si>
    <t>Respuestos y accesorios</t>
  </si>
  <si>
    <t>SERVICIOS NO PERSONALES</t>
  </si>
  <si>
    <t>Servicios básicos.</t>
  </si>
  <si>
    <t>Energía eléctrica</t>
  </si>
  <si>
    <t>Agua</t>
  </si>
  <si>
    <t>Gas</t>
  </si>
  <si>
    <t>Teléfonos, telex y telefax</t>
  </si>
  <si>
    <t>Correos y Telegrafos</t>
  </si>
  <si>
    <t>Redes de Comunicación informatica</t>
  </si>
  <si>
    <t>Alquileres y derechos</t>
  </si>
  <si>
    <t>Alquileres de edificios y locales</t>
  </si>
  <si>
    <t>Alquileres de fotocopiadoras</t>
  </si>
  <si>
    <t>Mantenimiento, reparación y limp.</t>
  </si>
  <si>
    <t>Mantenim.y reparac.de edificios y locales</t>
  </si>
  <si>
    <t>Mant.y rep.de vehiculos</t>
  </si>
  <si>
    <t>Mant.y rep.de maquinarias y equipo</t>
  </si>
  <si>
    <t>Limpieza aseo y fumigacion</t>
  </si>
  <si>
    <t>Serv. Prof., tecnicos y operat.</t>
  </si>
  <si>
    <t>Estudios Invest,y proy.de factibilidad</t>
  </si>
  <si>
    <t xml:space="preserve">Medicos y Sanitarios </t>
  </si>
  <si>
    <t>Juridícos</t>
  </si>
  <si>
    <t>Contabilidad  y Auditoria</t>
  </si>
  <si>
    <t>De Capacitacion</t>
  </si>
  <si>
    <t>Recursos de Afectación Especifica</t>
  </si>
  <si>
    <t>De Informatica y Sistemas Computariz.</t>
  </si>
  <si>
    <t>Artísticos y Culturales</t>
  </si>
  <si>
    <t>Serv. Empresar.Comerc. y financ.</t>
  </si>
  <si>
    <t>Transporte</t>
  </si>
  <si>
    <t>Servicios técnicos y profesionales prest</t>
  </si>
  <si>
    <t>Imprenta publicaciones y reproducciones</t>
  </si>
  <si>
    <t>Primas y gastos de seguros</t>
  </si>
  <si>
    <t>Comisiones y gastos bancarios</t>
  </si>
  <si>
    <t>Sistemas informáticos y de registro</t>
  </si>
  <si>
    <t>Servicios de Vigilancia</t>
  </si>
  <si>
    <t>Publicidad y Propaganda</t>
  </si>
  <si>
    <t>Pasajes, viáticos y movilidad</t>
  </si>
  <si>
    <t>Pasajes</t>
  </si>
  <si>
    <t>Viáticos</t>
  </si>
  <si>
    <t>Movilidad</t>
  </si>
  <si>
    <t>Impuesto Derechos y Tasas</t>
  </si>
  <si>
    <t>Impuestos Directos</t>
  </si>
  <si>
    <t>Juicios y Mediaciones</t>
  </si>
  <si>
    <t>Otros servicios</t>
  </si>
  <si>
    <t>Servicios de ceremonial</t>
  </si>
  <si>
    <t>Servicios de comida viandas y refrigerio</t>
  </si>
  <si>
    <t>Premios y Reconocimientos</t>
  </si>
  <si>
    <t>BIENES DE USO</t>
  </si>
  <si>
    <t>Bienes Preexistentes</t>
  </si>
  <si>
    <t>Tierras y Terrenos</t>
  </si>
  <si>
    <t>Edificios e Instalaciones</t>
  </si>
  <si>
    <t>Construcciones en bienes de dominio privado</t>
  </si>
  <si>
    <t>Maquinarias y equipos</t>
  </si>
  <si>
    <t>Equipo de Transporte traccion y elevacion</t>
  </si>
  <si>
    <t>Equipo sanitatio y de laboratorio</t>
  </si>
  <si>
    <t>Equipo de comunicación y señalamiento</t>
  </si>
  <si>
    <t>Equipo educacional, cultural y recreativo</t>
  </si>
  <si>
    <t>Equipo para computación</t>
  </si>
  <si>
    <t>Equipo de oficina y moblaje</t>
  </si>
  <si>
    <t>Herramientas y repuestos mayores</t>
  </si>
  <si>
    <t>Equipos varios</t>
  </si>
  <si>
    <t>Equipo de seguridad</t>
  </si>
  <si>
    <t>Libros, revistas y otros elem.colección.</t>
  </si>
  <si>
    <t>Activos Intangibles</t>
  </si>
  <si>
    <t>Programas de Computación</t>
  </si>
  <si>
    <t>Otros bienes de Uso</t>
  </si>
  <si>
    <t>Otros NEP</t>
  </si>
  <si>
    <t>TRANSFERENCIAS</t>
  </si>
  <si>
    <t>Transf.al sect.priv.p/finan.gastos corrientes</t>
  </si>
  <si>
    <t>Becas y otros subsidios</t>
  </si>
  <si>
    <t>Transf.p/activid. Cientificas y Academicas</t>
  </si>
  <si>
    <t>Transf. a otras instituciones sin fines de lucro</t>
  </si>
  <si>
    <t>Transferencias a Universidades Nacionales</t>
  </si>
  <si>
    <t>Transferencias a Universidades Nacionales p/finan Gs. Cor.</t>
  </si>
  <si>
    <t>Prog 20. Actividades Operativas y Comunes del Poder Judicial</t>
  </si>
  <si>
    <t>Programa 17 Fuero CAyT</t>
  </si>
  <si>
    <t>Programa 16 - Actividades Específicas del Consejo de la Magistratura</t>
  </si>
  <si>
    <t xml:space="preserve">             Consejo de la Magistratura de la Ciudad Autónoma de Buenos Aires</t>
  </si>
  <si>
    <t>Total Presupuesto 2009</t>
  </si>
  <si>
    <t>Obra Edif. Beruti</t>
  </si>
  <si>
    <t>Obra Edif.  H. Yrigoyen</t>
  </si>
  <si>
    <t>Programa 18 Fuero PCyF</t>
  </si>
  <si>
    <t>Transferencia a Instituciones de Enseñanza - Programa de reconversión</t>
  </si>
  <si>
    <t>Personal sin Discriminar - programa de Reconversión</t>
  </si>
  <si>
    <t>Presupuesto 2009</t>
  </si>
  <si>
    <t>ANEXO I - Res. C.M. Nº 632 /2008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</si>
</sst>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* #,##0.00_);_(&quot;$&quot;* \(#,##0.00\);_(&quot;$&quot;* &quot;-&quot;??_);_(@_)"/>
    <numFmt numFmtId="173" formatCode="#,##0.000"/>
    <numFmt numFmtId="174" formatCode="#,##0.0"/>
    <numFmt numFmtId="175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 textRotation="90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textRotation="90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right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/>
    </xf>
    <xf numFmtId="3" fontId="1" fillId="3" borderId="5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left" vertical="center"/>
      <protection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left" vertical="center"/>
      <protection/>
    </xf>
    <xf numFmtId="3" fontId="0" fillId="0" borderId="5" xfId="0" applyNumberFormat="1" applyFont="1" applyFill="1" applyBorder="1" applyAlignment="1">
      <alignment horizontal="right"/>
    </xf>
    <xf numFmtId="3" fontId="0" fillId="4" borderId="5" xfId="0" applyNumberFormat="1" applyFont="1" applyFill="1" applyBorder="1" applyAlignment="1">
      <alignment horizontal="right"/>
    </xf>
    <xf numFmtId="3" fontId="0" fillId="4" borderId="5" xfId="15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" fillId="2" borderId="5" xfId="15" applyNumberFormat="1" applyFont="1" applyFill="1" applyBorder="1" applyAlignment="1">
      <alignment horizontal="right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/>
    </xf>
    <xf numFmtId="3" fontId="1" fillId="2" borderId="5" xfId="15" applyNumberFormat="1" applyFont="1" applyFill="1" applyBorder="1" applyAlignment="1">
      <alignment/>
    </xf>
    <xf numFmtId="0" fontId="3" fillId="3" borderId="5" xfId="0" applyNumberFormat="1" applyFont="1" applyFill="1" applyBorder="1" applyAlignment="1">
      <alignment horizontal="center" vertical="center"/>
    </xf>
    <xf numFmtId="3" fontId="1" fillId="3" borderId="5" xfId="15" applyNumberFormat="1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/>
    </xf>
    <xf numFmtId="3" fontId="1" fillId="2" borderId="5" xfId="0" applyNumberFormat="1" applyFont="1" applyFill="1" applyBorder="1" applyAlignment="1" applyProtection="1">
      <alignment horizontal="right"/>
      <protection locked="0"/>
    </xf>
    <xf numFmtId="0" fontId="0" fillId="0" borderId="5" xfId="0" applyFont="1" applyFill="1" applyBorder="1" applyAlignment="1" applyProtection="1">
      <alignment horizontal="left"/>
      <protection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3" fontId="0" fillId="4" borderId="5" xfId="0" applyNumberFormat="1" applyFont="1" applyFill="1" applyBorder="1" applyAlignment="1" applyProtection="1">
      <alignment horizontal="right"/>
      <protection locked="0"/>
    </xf>
    <xf numFmtId="3" fontId="0" fillId="0" borderId="5" xfId="19" applyNumberFormat="1" applyFont="1" applyFill="1" applyBorder="1" applyAlignment="1">
      <alignment horizontal="right"/>
      <protection/>
    </xf>
    <xf numFmtId="3" fontId="0" fillId="4" borderId="5" xfId="19" applyNumberFormat="1" applyFont="1" applyFill="1" applyBorder="1" applyAlignment="1">
      <alignment horizontal="right"/>
      <protection/>
    </xf>
    <xf numFmtId="3" fontId="1" fillId="2" borderId="5" xfId="15" applyNumberFormat="1" applyFont="1" applyFill="1" applyBorder="1" applyAlignment="1" applyProtection="1">
      <alignment horizontal="right"/>
      <protection locked="0"/>
    </xf>
    <xf numFmtId="0" fontId="0" fillId="0" borderId="5" xfId="19" applyFont="1" applyFill="1" applyBorder="1" applyAlignment="1">
      <alignment horizontal="left"/>
      <protection/>
    </xf>
    <xf numFmtId="0" fontId="4" fillId="0" borderId="5" xfId="0" applyFont="1" applyFill="1" applyBorder="1" applyAlignment="1" applyProtection="1">
      <alignment horizontal="left"/>
      <protection/>
    </xf>
    <xf numFmtId="3" fontId="1" fillId="3" borderId="5" xfId="0" applyNumberFormat="1" applyFont="1" applyFill="1" applyBorder="1" applyAlignment="1" applyProtection="1">
      <alignment horizontal="right"/>
      <protection locked="0"/>
    </xf>
    <xf numFmtId="170" fontId="1" fillId="2" borderId="5" xfId="17" applyFont="1" applyFill="1" applyBorder="1" applyAlignment="1" applyProtection="1">
      <alignment horizontal="left"/>
      <protection/>
    </xf>
    <xf numFmtId="170" fontId="0" fillId="0" borderId="5" xfId="17" applyFont="1" applyFill="1" applyBorder="1" applyAlignment="1" applyProtection="1">
      <alignment horizontal="left"/>
      <protection/>
    </xf>
    <xf numFmtId="1" fontId="0" fillId="0" borderId="5" xfId="0" applyNumberFormat="1" applyFont="1" applyFill="1" applyBorder="1" applyAlignment="1" applyProtection="1">
      <alignment horizontal="left"/>
      <protection/>
    </xf>
    <xf numFmtId="1" fontId="1" fillId="2" borderId="5" xfId="17" applyNumberFormat="1" applyFont="1" applyFill="1" applyBorder="1" applyAlignment="1" applyProtection="1">
      <alignment horizontal="left"/>
      <protection/>
    </xf>
    <xf numFmtId="1" fontId="0" fillId="0" borderId="5" xfId="17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left"/>
      <protection/>
    </xf>
    <xf numFmtId="1" fontId="1" fillId="3" borderId="5" xfId="0" applyNumberFormat="1" applyFont="1" applyFill="1" applyBorder="1" applyAlignment="1" applyProtection="1">
      <alignment horizontal="center" vertical="center"/>
      <protection/>
    </xf>
    <xf numFmtId="3" fontId="1" fillId="3" borderId="5" xfId="0" applyNumberFormat="1" applyFont="1" applyFill="1" applyBorder="1" applyAlignment="1" applyProtection="1">
      <alignment horizontal="right" vertical="center"/>
      <protection locked="0"/>
    </xf>
    <xf numFmtId="1" fontId="1" fillId="2" borderId="5" xfId="0" applyNumberFormat="1" applyFont="1" applyFill="1" applyBorder="1" applyAlignment="1" applyProtection="1">
      <alignment horizontal="left" vertical="center"/>
      <protection/>
    </xf>
    <xf numFmtId="3" fontId="1" fillId="2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 applyProtection="1">
      <alignment horizontal="left" vertical="center"/>
      <protection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5" xfId="0" applyNumberFormat="1" applyFont="1" applyFill="1" applyBorder="1" applyAlignment="1" applyProtection="1">
      <alignment horizontal="left"/>
      <protection/>
    </xf>
    <xf numFmtId="3" fontId="1" fillId="0" borderId="5" xfId="0" applyNumberFormat="1" applyFont="1" applyFill="1" applyBorder="1" applyAlignment="1" applyProtection="1">
      <alignment horizontal="right"/>
      <protection locked="0"/>
    </xf>
    <xf numFmtId="1" fontId="0" fillId="0" borderId="5" xfId="0" applyNumberFormat="1" applyFont="1" applyFill="1" applyBorder="1" applyAlignment="1">
      <alignment horizontal="left"/>
    </xf>
    <xf numFmtId="1" fontId="1" fillId="3" borderId="5" xfId="0" applyNumberFormat="1" applyFont="1" applyFill="1" applyBorder="1" applyAlignment="1" applyProtection="1">
      <alignment horizontal="center" vertical="center"/>
      <protection locked="0"/>
    </xf>
    <xf numFmtId="3" fontId="1" fillId="3" borderId="5" xfId="0" applyNumberFormat="1" applyFont="1" applyFill="1" applyBorder="1" applyAlignment="1" applyProtection="1">
      <alignment vertical="center"/>
      <protection locked="0"/>
    </xf>
    <xf numFmtId="0" fontId="0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" fontId="5" fillId="0" borderId="5" xfId="17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9" fontId="1" fillId="0" borderId="9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 textRotation="90"/>
    </xf>
    <xf numFmtId="0" fontId="1" fillId="0" borderId="12" xfId="0" applyNumberFormat="1" applyFont="1" applyFill="1" applyBorder="1" applyAlignment="1">
      <alignment horizontal="center" textRotation="90"/>
    </xf>
    <xf numFmtId="0" fontId="1" fillId="0" borderId="13" xfId="0" applyNumberFormat="1" applyFont="1" applyFill="1" applyBorder="1" applyAlignment="1">
      <alignment horizontal="center" textRotation="90"/>
    </xf>
    <xf numFmtId="0" fontId="1" fillId="0" borderId="10" xfId="0" applyNumberFormat="1" applyFont="1" applyFill="1" applyBorder="1" applyAlignment="1">
      <alignment horizontal="center" textRotation="90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to..2003 Original 5-9-02 detalla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view="pageBreakPreview" zoomScale="60" workbookViewId="0" topLeftCell="A1">
      <pane ySplit="8" topLeftCell="BM142" activePane="bottomLeft" state="frozen"/>
      <selection pane="topLeft" activeCell="A1" sqref="A1"/>
      <selection pane="bottomLeft" activeCell="E3" sqref="E3"/>
    </sheetView>
  </sheetViews>
  <sheetFormatPr defaultColWidth="11.421875" defaultRowHeight="12.75"/>
  <cols>
    <col min="1" max="3" width="3.28125" style="0" customWidth="1"/>
    <col min="4" max="4" width="61.421875" style="0" customWidth="1"/>
    <col min="5" max="5" width="15.421875" style="0" bestFit="1" customWidth="1"/>
    <col min="6" max="6" width="13.140625" style="0" customWidth="1"/>
    <col min="7" max="7" width="11.7109375" style="0" bestFit="1" customWidth="1"/>
    <col min="8" max="8" width="13.7109375" style="0" customWidth="1"/>
    <col min="9" max="9" width="14.00390625" style="0" customWidth="1"/>
    <col min="10" max="10" width="14.8515625" style="0" customWidth="1"/>
    <col min="11" max="11" width="20.421875" style="0" customWidth="1"/>
    <col min="12" max="12" width="18.7109375" style="0" customWidth="1"/>
  </cols>
  <sheetData>
    <row r="1" spans="4:12" s="74" customFormat="1" ht="12.75">
      <c r="D1" s="75"/>
      <c r="E1" s="76"/>
      <c r="F1" s="76"/>
      <c r="G1" s="76"/>
      <c r="H1" s="76"/>
      <c r="I1" s="76"/>
      <c r="J1" s="76"/>
      <c r="K1" s="76"/>
      <c r="L1" s="77"/>
    </row>
    <row r="2" spans="4:12" s="74" customFormat="1" ht="14.25">
      <c r="D2" s="80"/>
      <c r="E2" s="84"/>
      <c r="F2" s="76"/>
      <c r="G2" s="78" t="s">
        <v>130</v>
      </c>
      <c r="H2" s="79"/>
      <c r="I2" s="79"/>
      <c r="J2" s="79"/>
      <c r="K2" s="79"/>
      <c r="L2" s="77"/>
    </row>
    <row r="3" spans="4:12" s="74" customFormat="1" ht="12.75">
      <c r="D3" s="89" t="s">
        <v>138</v>
      </c>
      <c r="E3" s="84"/>
      <c r="F3" s="84"/>
      <c r="G3" s="84"/>
      <c r="H3" s="84"/>
      <c r="I3" s="84"/>
      <c r="J3" s="84"/>
      <c r="K3" s="84"/>
      <c r="L3" s="84"/>
    </row>
    <row r="4" spans="5:12" s="74" customFormat="1" ht="13.5" thickBot="1">
      <c r="E4" s="81"/>
      <c r="F4" s="81"/>
      <c r="G4" s="81"/>
      <c r="H4" s="81"/>
      <c r="I4" s="81"/>
      <c r="J4" s="81"/>
      <c r="K4" s="81"/>
      <c r="L4" s="82"/>
    </row>
    <row r="5" spans="1:12" ht="18.75" customHeight="1">
      <c r="A5" s="94" t="s">
        <v>0</v>
      </c>
      <c r="B5" s="96" t="s">
        <v>1</v>
      </c>
      <c r="C5" s="1"/>
      <c r="D5" s="2" t="s">
        <v>137</v>
      </c>
      <c r="E5" s="3"/>
      <c r="F5" s="87"/>
      <c r="G5" s="87"/>
      <c r="H5" s="4"/>
      <c r="I5" s="88"/>
      <c r="J5" s="88"/>
      <c r="K5" s="88"/>
      <c r="L5" s="5"/>
    </row>
    <row r="6" spans="1:12" ht="38.25" customHeight="1">
      <c r="A6" s="95"/>
      <c r="B6" s="97"/>
      <c r="C6" s="6" t="s">
        <v>2</v>
      </c>
      <c r="D6" s="7" t="s">
        <v>3</v>
      </c>
      <c r="E6" s="98" t="s">
        <v>129</v>
      </c>
      <c r="F6" s="99"/>
      <c r="G6" s="99"/>
      <c r="H6" s="100"/>
      <c r="I6" s="101" t="s">
        <v>128</v>
      </c>
      <c r="J6" s="101" t="s">
        <v>134</v>
      </c>
      <c r="K6" s="101" t="s">
        <v>127</v>
      </c>
      <c r="L6" s="90" t="s">
        <v>131</v>
      </c>
    </row>
    <row r="7" spans="1:12" ht="12.75">
      <c r="A7" s="92" t="s">
        <v>4</v>
      </c>
      <c r="B7" s="93"/>
      <c r="C7" s="9" t="s">
        <v>5</v>
      </c>
      <c r="D7" s="7"/>
      <c r="E7" s="7" t="s">
        <v>6</v>
      </c>
      <c r="F7" s="7" t="s">
        <v>7</v>
      </c>
      <c r="G7" s="7" t="s">
        <v>8</v>
      </c>
      <c r="H7" s="7" t="s">
        <v>9</v>
      </c>
      <c r="I7" s="102"/>
      <c r="J7" s="102"/>
      <c r="K7" s="102"/>
      <c r="L7" s="91"/>
    </row>
    <row r="8" spans="1:15" ht="12.75">
      <c r="A8" s="8" t="s">
        <v>5</v>
      </c>
      <c r="B8" s="9"/>
      <c r="C8" s="9" t="s">
        <v>5</v>
      </c>
      <c r="D8" s="10" t="s">
        <v>131</v>
      </c>
      <c r="E8" s="11">
        <f aca="true" t="shared" si="0" ref="E8:K8">E9+E24+E67+E119+E144</f>
        <v>66059233</v>
      </c>
      <c r="F8" s="11">
        <f t="shared" si="0"/>
        <v>3460865</v>
      </c>
      <c r="G8" s="11">
        <f t="shared" si="0"/>
        <v>1820294</v>
      </c>
      <c r="H8" s="11">
        <f t="shared" si="0"/>
        <v>71340392</v>
      </c>
      <c r="I8" s="11">
        <f t="shared" si="0"/>
        <v>137876356.2</v>
      </c>
      <c r="J8" s="11">
        <f t="shared" si="0"/>
        <v>64388253</v>
      </c>
      <c r="K8" s="11">
        <f t="shared" si="0"/>
        <v>122762982</v>
      </c>
      <c r="L8" s="11">
        <f>+K8+J8+I8+H8</f>
        <v>396367983.2</v>
      </c>
      <c r="M8" s="86"/>
      <c r="N8" s="86"/>
      <c r="O8" s="86"/>
    </row>
    <row r="9" spans="1:15" ht="12.75">
      <c r="A9" s="12">
        <v>1</v>
      </c>
      <c r="B9" s="13"/>
      <c r="C9" s="13">
        <v>1</v>
      </c>
      <c r="D9" s="14" t="s">
        <v>10</v>
      </c>
      <c r="E9" s="15">
        <f aca="true" t="shared" si="1" ref="E9:K9">E10+E16+E22+E23</f>
        <v>36807486</v>
      </c>
      <c r="F9" s="15">
        <f t="shared" si="1"/>
        <v>1203886</v>
      </c>
      <c r="G9" s="15">
        <f t="shared" si="1"/>
        <v>1053503</v>
      </c>
      <c r="H9" s="15">
        <f t="shared" si="1"/>
        <v>39064875</v>
      </c>
      <c r="I9" s="15">
        <f t="shared" si="1"/>
        <v>50099786.00000001</v>
      </c>
      <c r="J9" s="15">
        <f t="shared" si="1"/>
        <v>56227208</v>
      </c>
      <c r="K9" s="15">
        <f t="shared" si="1"/>
        <v>61631843</v>
      </c>
      <c r="L9" s="15">
        <f aca="true" t="shared" si="2" ref="L9:L73">+K9+J9+I9+H9</f>
        <v>207023712</v>
      </c>
      <c r="M9" s="86"/>
      <c r="N9" s="86"/>
      <c r="O9" s="86"/>
    </row>
    <row r="10" spans="1:15" ht="12.75">
      <c r="A10" s="16">
        <v>1</v>
      </c>
      <c r="B10" s="17">
        <v>1</v>
      </c>
      <c r="C10" s="17" t="s">
        <v>5</v>
      </c>
      <c r="D10" s="18" t="s">
        <v>11</v>
      </c>
      <c r="E10" s="11">
        <f>SUM(E11:E15)</f>
        <v>23164739</v>
      </c>
      <c r="F10" s="11">
        <f>SUM(F11:F15)</f>
        <v>969112</v>
      </c>
      <c r="G10" s="11">
        <f>SUM(G11:G15)</f>
        <v>1049513</v>
      </c>
      <c r="H10" s="11">
        <f aca="true" t="shared" si="3" ref="H10:H15">+E10+F10+G10</f>
        <v>25183364</v>
      </c>
      <c r="I10" s="11">
        <f>SUM(I11:I15)</f>
        <v>49332483.00000001</v>
      </c>
      <c r="J10" s="11">
        <f>SUM(J11:J15)</f>
        <v>55677281</v>
      </c>
      <c r="K10" s="11">
        <f>SUM(K11:K15)</f>
        <v>58433333</v>
      </c>
      <c r="L10" s="11">
        <f t="shared" si="2"/>
        <v>188626461</v>
      </c>
      <c r="N10" s="86"/>
      <c r="O10" s="86"/>
    </row>
    <row r="11" spans="1:15" ht="12.75">
      <c r="A11" s="19">
        <v>1</v>
      </c>
      <c r="B11" s="20">
        <v>1</v>
      </c>
      <c r="C11" s="20">
        <v>1</v>
      </c>
      <c r="D11" s="21" t="s">
        <v>12</v>
      </c>
      <c r="E11" s="22">
        <f>10886883+1782751</f>
        <v>12669634</v>
      </c>
      <c r="F11" s="22">
        <f>487948+55794</f>
        <v>543742</v>
      </c>
      <c r="G11" s="22">
        <f>523205+48824</f>
        <v>572029</v>
      </c>
      <c r="H11" s="22">
        <f t="shared" si="3"/>
        <v>13785405</v>
      </c>
      <c r="I11" s="22">
        <f>24270633.2+1247292</f>
        <v>25517925.2</v>
      </c>
      <c r="J11" s="22">
        <f>25766176+2864504</f>
        <v>28630680</v>
      </c>
      <c r="K11" s="22">
        <f>30561206+2900913</f>
        <v>33462119</v>
      </c>
      <c r="L11" s="24">
        <f t="shared" si="2"/>
        <v>101396129.2</v>
      </c>
      <c r="N11" s="86"/>
      <c r="O11" s="86"/>
    </row>
    <row r="12" spans="1:15" ht="12.75">
      <c r="A12" s="19">
        <v>1</v>
      </c>
      <c r="B12" s="20">
        <v>1</v>
      </c>
      <c r="C12" s="20">
        <v>3</v>
      </c>
      <c r="D12" s="21" t="s">
        <v>13</v>
      </c>
      <c r="E12" s="22">
        <v>5129298</v>
      </c>
      <c r="F12" s="22">
        <v>197469</v>
      </c>
      <c r="G12" s="22">
        <v>227781</v>
      </c>
      <c r="H12" s="22">
        <f t="shared" si="3"/>
        <v>5554548</v>
      </c>
      <c r="I12" s="22">
        <v>11708636.500000002</v>
      </c>
      <c r="J12" s="22">
        <v>13737910</v>
      </c>
      <c r="K12" s="22">
        <v>10992908</v>
      </c>
      <c r="L12" s="24">
        <f t="shared" si="2"/>
        <v>41994002.5</v>
      </c>
      <c r="N12" s="86"/>
      <c r="O12" s="86"/>
    </row>
    <row r="13" spans="1:15" ht="12.75">
      <c r="A13" s="19">
        <v>1</v>
      </c>
      <c r="B13" s="20">
        <v>1</v>
      </c>
      <c r="C13" s="20">
        <v>4</v>
      </c>
      <c r="D13" s="21" t="s">
        <v>14</v>
      </c>
      <c r="E13" s="25">
        <v>1334682</v>
      </c>
      <c r="F13" s="25">
        <v>57118</v>
      </c>
      <c r="G13" s="25">
        <v>62582</v>
      </c>
      <c r="H13" s="25">
        <f t="shared" si="3"/>
        <v>1454382</v>
      </c>
      <c r="I13" s="25">
        <v>2998237</v>
      </c>
      <c r="J13" s="22">
        <v>3291953</v>
      </c>
      <c r="K13" s="25">
        <v>3462843</v>
      </c>
      <c r="L13" s="24">
        <f t="shared" si="2"/>
        <v>11207415</v>
      </c>
      <c r="N13" s="86"/>
      <c r="O13" s="86"/>
    </row>
    <row r="14" spans="1:15" ht="12.75">
      <c r="A14" s="19">
        <v>1</v>
      </c>
      <c r="B14" s="20">
        <v>1</v>
      </c>
      <c r="C14" s="20">
        <v>6</v>
      </c>
      <c r="D14" s="21" t="s">
        <v>15</v>
      </c>
      <c r="E14" s="22">
        <v>3990698</v>
      </c>
      <c r="F14" s="22">
        <v>170783</v>
      </c>
      <c r="G14" s="22">
        <v>187121</v>
      </c>
      <c r="H14" s="22">
        <f t="shared" si="3"/>
        <v>4348602</v>
      </c>
      <c r="I14" s="22">
        <v>8964826.200000001</v>
      </c>
      <c r="J14" s="22">
        <v>9843089</v>
      </c>
      <c r="K14" s="22">
        <v>10353900</v>
      </c>
      <c r="L14" s="24">
        <f t="shared" si="2"/>
        <v>33510417.200000003</v>
      </c>
      <c r="N14" s="86"/>
      <c r="O14" s="86"/>
    </row>
    <row r="15" spans="1:15" ht="12.75">
      <c r="A15" s="19">
        <v>1</v>
      </c>
      <c r="B15" s="20">
        <v>1</v>
      </c>
      <c r="C15" s="20">
        <v>7</v>
      </c>
      <c r="D15" s="21" t="s">
        <v>16</v>
      </c>
      <c r="E15" s="26">
        <v>40427</v>
      </c>
      <c r="F15" s="26">
        <v>0</v>
      </c>
      <c r="G15" s="26">
        <v>0</v>
      </c>
      <c r="H15" s="26">
        <f t="shared" si="3"/>
        <v>40427</v>
      </c>
      <c r="I15" s="26">
        <v>142858.1</v>
      </c>
      <c r="J15" s="26">
        <v>173649</v>
      </c>
      <c r="K15" s="26">
        <v>161563</v>
      </c>
      <c r="L15" s="24">
        <f t="shared" si="2"/>
        <v>518497.1</v>
      </c>
      <c r="N15" s="86"/>
      <c r="O15" s="86"/>
    </row>
    <row r="16" spans="1:15" ht="12.75">
      <c r="A16" s="16">
        <v>1</v>
      </c>
      <c r="B16" s="17">
        <v>2</v>
      </c>
      <c r="C16" s="17" t="s">
        <v>5</v>
      </c>
      <c r="D16" s="18" t="s">
        <v>17</v>
      </c>
      <c r="E16" s="27">
        <f aca="true" t="shared" si="4" ref="E16:J16">SUM(E17:E21)</f>
        <v>12310544</v>
      </c>
      <c r="F16" s="27">
        <f t="shared" si="4"/>
        <v>119266</v>
      </c>
      <c r="G16" s="27">
        <f t="shared" si="4"/>
        <v>0</v>
      </c>
      <c r="H16" s="27">
        <f t="shared" si="4"/>
        <v>12429810</v>
      </c>
      <c r="I16" s="27">
        <f t="shared" si="4"/>
        <v>0</v>
      </c>
      <c r="J16" s="27">
        <f t="shared" si="4"/>
        <v>0</v>
      </c>
      <c r="K16" s="27">
        <f>SUM(K17:K21)</f>
        <v>1524056</v>
      </c>
      <c r="L16" s="27">
        <f t="shared" si="2"/>
        <v>13953866</v>
      </c>
      <c r="N16" s="86"/>
      <c r="O16" s="86"/>
    </row>
    <row r="17" spans="1:15" ht="12.75">
      <c r="A17" s="19">
        <v>1</v>
      </c>
      <c r="B17" s="20">
        <v>2</v>
      </c>
      <c r="C17" s="20">
        <v>1</v>
      </c>
      <c r="D17" s="21" t="s">
        <v>12</v>
      </c>
      <c r="E17" s="22">
        <v>6066353</v>
      </c>
      <c r="F17" s="22">
        <v>73954</v>
      </c>
      <c r="G17" s="22">
        <v>0</v>
      </c>
      <c r="H17" s="22">
        <f aca="true" t="shared" si="5" ref="H17:H24">+E17+F17+G17</f>
        <v>6140307</v>
      </c>
      <c r="I17" s="22">
        <v>0</v>
      </c>
      <c r="J17" s="22">
        <v>0</v>
      </c>
      <c r="K17" s="22">
        <v>989913</v>
      </c>
      <c r="L17" s="24">
        <f t="shared" si="2"/>
        <v>7130220</v>
      </c>
      <c r="N17" s="86"/>
      <c r="O17" s="86"/>
    </row>
    <row r="18" spans="1:15" ht="12.75">
      <c r="A18" s="19">
        <v>1</v>
      </c>
      <c r="B18" s="20">
        <v>2</v>
      </c>
      <c r="C18" s="20">
        <v>3</v>
      </c>
      <c r="D18" s="21" t="s">
        <v>13</v>
      </c>
      <c r="E18" s="22">
        <v>3152071</v>
      </c>
      <c r="F18" s="22">
        <v>15551</v>
      </c>
      <c r="G18" s="22">
        <v>0</v>
      </c>
      <c r="H18" s="22">
        <f t="shared" si="5"/>
        <v>3167622</v>
      </c>
      <c r="I18" s="22">
        <v>0</v>
      </c>
      <c r="J18" s="22">
        <v>0</v>
      </c>
      <c r="K18" s="22">
        <v>153844</v>
      </c>
      <c r="L18" s="24">
        <f t="shared" si="2"/>
        <v>3321466</v>
      </c>
      <c r="N18" s="86"/>
      <c r="O18" s="86"/>
    </row>
    <row r="19" spans="1:15" ht="12.75">
      <c r="A19" s="19">
        <v>1</v>
      </c>
      <c r="B19" s="20">
        <v>2</v>
      </c>
      <c r="C19" s="20">
        <v>4</v>
      </c>
      <c r="D19" s="21" t="s">
        <v>14</v>
      </c>
      <c r="E19" s="22">
        <v>768202</v>
      </c>
      <c r="F19" s="22">
        <v>7459</v>
      </c>
      <c r="G19" s="22">
        <v>0</v>
      </c>
      <c r="H19" s="22">
        <f t="shared" si="5"/>
        <v>775661</v>
      </c>
      <c r="I19" s="22">
        <v>0</v>
      </c>
      <c r="J19" s="22">
        <v>0</v>
      </c>
      <c r="K19" s="22">
        <v>95313</v>
      </c>
      <c r="L19" s="24">
        <f t="shared" si="2"/>
        <v>870974</v>
      </c>
      <c r="N19" s="86"/>
      <c r="O19" s="86"/>
    </row>
    <row r="20" spans="1:15" ht="12.75">
      <c r="A20" s="19">
        <v>1</v>
      </c>
      <c r="B20" s="20">
        <v>2</v>
      </c>
      <c r="C20" s="20">
        <v>6</v>
      </c>
      <c r="D20" s="21" t="s">
        <v>15</v>
      </c>
      <c r="E20" s="22">
        <v>2296924</v>
      </c>
      <c r="F20" s="22">
        <v>22302</v>
      </c>
      <c r="G20" s="22">
        <v>0</v>
      </c>
      <c r="H20" s="22">
        <f t="shared" si="5"/>
        <v>2319226</v>
      </c>
      <c r="I20" s="22">
        <v>0</v>
      </c>
      <c r="J20" s="22">
        <v>0</v>
      </c>
      <c r="K20" s="22">
        <v>284986</v>
      </c>
      <c r="L20" s="24">
        <f t="shared" si="2"/>
        <v>2604212</v>
      </c>
      <c r="N20" s="86"/>
      <c r="O20" s="86"/>
    </row>
    <row r="21" spans="1:15" ht="12.75">
      <c r="A21" s="19">
        <v>1</v>
      </c>
      <c r="B21" s="20">
        <v>2</v>
      </c>
      <c r="C21" s="20">
        <v>7</v>
      </c>
      <c r="D21" s="21" t="s">
        <v>16</v>
      </c>
      <c r="E21" s="22">
        <v>26994</v>
      </c>
      <c r="F21" s="22">
        <v>0</v>
      </c>
      <c r="G21" s="22">
        <v>0</v>
      </c>
      <c r="H21" s="22">
        <f t="shared" si="5"/>
        <v>26994</v>
      </c>
      <c r="I21" s="22">
        <v>0</v>
      </c>
      <c r="J21" s="22">
        <v>0</v>
      </c>
      <c r="K21" s="22">
        <v>0</v>
      </c>
      <c r="L21" s="24">
        <f t="shared" si="2"/>
        <v>26994</v>
      </c>
      <c r="N21" s="86"/>
      <c r="O21" s="86"/>
    </row>
    <row r="22" spans="1:15" ht="12.75">
      <c r="A22" s="28">
        <v>1</v>
      </c>
      <c r="B22" s="29">
        <v>4</v>
      </c>
      <c r="C22" s="29">
        <v>1</v>
      </c>
      <c r="D22" s="18" t="s">
        <v>18</v>
      </c>
      <c r="E22" s="30">
        <f>379259+74021</f>
        <v>453280</v>
      </c>
      <c r="F22" s="30">
        <f>114742+766</f>
        <v>115508</v>
      </c>
      <c r="G22" s="30">
        <v>3990</v>
      </c>
      <c r="H22" s="30">
        <f t="shared" si="5"/>
        <v>572778</v>
      </c>
      <c r="I22" s="30">
        <v>767303</v>
      </c>
      <c r="J22" s="30">
        <v>549927</v>
      </c>
      <c r="K22" s="30">
        <f>785277+10254</f>
        <v>795531</v>
      </c>
      <c r="L22" s="31">
        <f t="shared" si="2"/>
        <v>2685539</v>
      </c>
      <c r="N22" s="86"/>
      <c r="O22" s="86"/>
    </row>
    <row r="23" spans="1:15" ht="12.75">
      <c r="A23" s="28">
        <v>1</v>
      </c>
      <c r="B23" s="29">
        <v>9</v>
      </c>
      <c r="C23" s="29">
        <v>9</v>
      </c>
      <c r="D23" s="18" t="s">
        <v>136</v>
      </c>
      <c r="E23" s="30">
        <v>878923</v>
      </c>
      <c r="F23" s="30">
        <v>0</v>
      </c>
      <c r="G23" s="30">
        <v>0</v>
      </c>
      <c r="H23" s="30">
        <f t="shared" si="5"/>
        <v>878923</v>
      </c>
      <c r="I23" s="30">
        <v>0</v>
      </c>
      <c r="J23" s="30">
        <v>0</v>
      </c>
      <c r="K23" s="30">
        <v>878923</v>
      </c>
      <c r="L23" s="31">
        <f t="shared" si="2"/>
        <v>1757846</v>
      </c>
      <c r="N23" s="86"/>
      <c r="O23" s="86"/>
    </row>
    <row r="24" spans="1:15" ht="12.75">
      <c r="A24" s="12">
        <v>2</v>
      </c>
      <c r="B24" s="32"/>
      <c r="C24" s="13">
        <v>2</v>
      </c>
      <c r="D24" s="14" t="s">
        <v>19</v>
      </c>
      <c r="E24" s="33">
        <f>E25+E30+E34+E42+E46+E52+E55+E59</f>
        <v>899360</v>
      </c>
      <c r="F24" s="33">
        <f>F25+F30+F34+F42+F46+F52+F55+F59</f>
        <v>52769</v>
      </c>
      <c r="G24" s="33">
        <f>G25+G30+G34+G42+G46+G52+G55+G59</f>
        <v>30769</v>
      </c>
      <c r="H24" s="33">
        <f t="shared" si="5"/>
        <v>982898</v>
      </c>
      <c r="I24" s="33">
        <f>I25+I30+I34+I42+I46+I52+I55+I59</f>
        <v>1060238</v>
      </c>
      <c r="J24" s="33">
        <f>J25+J30+J34+J42+J46+J52+J55+J59</f>
        <v>1101854</v>
      </c>
      <c r="K24" s="33">
        <f>K25+K30+K34+K42+K46+K52+K55+K59</f>
        <v>1976875</v>
      </c>
      <c r="L24" s="33">
        <f t="shared" si="2"/>
        <v>5121865</v>
      </c>
      <c r="N24" s="86"/>
      <c r="O24" s="86"/>
    </row>
    <row r="25" spans="1:15" ht="12.75">
      <c r="A25" s="16">
        <v>2</v>
      </c>
      <c r="B25" s="17">
        <v>1</v>
      </c>
      <c r="C25" s="17" t="s">
        <v>5</v>
      </c>
      <c r="D25" s="34" t="s">
        <v>20</v>
      </c>
      <c r="E25" s="35">
        <f aca="true" t="shared" si="6" ref="E25:J25">SUM(E26:E29)</f>
        <v>42840</v>
      </c>
      <c r="F25" s="35">
        <f t="shared" si="6"/>
        <v>3150</v>
      </c>
      <c r="G25" s="35">
        <f t="shared" si="6"/>
        <v>4200</v>
      </c>
      <c r="H25" s="35">
        <f t="shared" si="6"/>
        <v>50190</v>
      </c>
      <c r="I25" s="35">
        <f t="shared" si="6"/>
        <v>106260</v>
      </c>
      <c r="J25" s="35">
        <f t="shared" si="6"/>
        <v>193200</v>
      </c>
      <c r="K25" s="35">
        <f>SUM(K26:K29)</f>
        <v>199080</v>
      </c>
      <c r="L25" s="35">
        <f t="shared" si="2"/>
        <v>548730</v>
      </c>
      <c r="N25" s="86"/>
      <c r="O25" s="86"/>
    </row>
    <row r="26" spans="1:15" s="38" customFormat="1" ht="12.75">
      <c r="A26" s="19">
        <v>2</v>
      </c>
      <c r="B26" s="20">
        <v>1</v>
      </c>
      <c r="C26" s="20">
        <v>1</v>
      </c>
      <c r="D26" s="36" t="s">
        <v>21</v>
      </c>
      <c r="E26" s="37">
        <v>42840</v>
      </c>
      <c r="F26" s="37">
        <v>3150</v>
      </c>
      <c r="G26" s="37">
        <v>4200</v>
      </c>
      <c r="H26" s="37">
        <f>+E26+F26+G26</f>
        <v>50190</v>
      </c>
      <c r="I26" s="37">
        <v>106260</v>
      </c>
      <c r="J26" s="37">
        <v>193200</v>
      </c>
      <c r="K26" s="37">
        <v>199080</v>
      </c>
      <c r="L26" s="24">
        <f t="shared" si="2"/>
        <v>548730</v>
      </c>
      <c r="N26" s="86"/>
      <c r="O26" s="86"/>
    </row>
    <row r="27" spans="1:15" s="38" customFormat="1" ht="12.75">
      <c r="A27" s="19">
        <v>2</v>
      </c>
      <c r="B27" s="20">
        <v>1</v>
      </c>
      <c r="C27" s="20">
        <v>4</v>
      </c>
      <c r="D27" s="36" t="s">
        <v>22</v>
      </c>
      <c r="E27" s="23">
        <v>0</v>
      </c>
      <c r="F27" s="23">
        <v>0</v>
      </c>
      <c r="G27" s="23">
        <v>0</v>
      </c>
      <c r="H27" s="23">
        <f>+E27+F27+G27</f>
        <v>0</v>
      </c>
      <c r="I27" s="23">
        <v>0</v>
      </c>
      <c r="J27" s="23">
        <v>0</v>
      </c>
      <c r="K27" s="23">
        <v>0</v>
      </c>
      <c r="L27" s="24">
        <f t="shared" si="2"/>
        <v>0</v>
      </c>
      <c r="N27" s="86"/>
      <c r="O27" s="86"/>
    </row>
    <row r="28" spans="1:15" s="38" customFormat="1" ht="12.75">
      <c r="A28" s="19">
        <v>2</v>
      </c>
      <c r="B28" s="20">
        <v>1</v>
      </c>
      <c r="C28" s="20">
        <v>5</v>
      </c>
      <c r="D28" s="36" t="s">
        <v>23</v>
      </c>
      <c r="E28" s="37">
        <v>0</v>
      </c>
      <c r="F28" s="37">
        <v>0</v>
      </c>
      <c r="G28" s="37">
        <v>0</v>
      </c>
      <c r="H28" s="37">
        <f>+E28+F28+G28</f>
        <v>0</v>
      </c>
      <c r="I28" s="37">
        <v>0</v>
      </c>
      <c r="J28" s="37">
        <v>0</v>
      </c>
      <c r="K28" s="37">
        <v>0</v>
      </c>
      <c r="L28" s="24">
        <f t="shared" si="2"/>
        <v>0</v>
      </c>
      <c r="N28" s="86"/>
      <c r="O28" s="86"/>
    </row>
    <row r="29" spans="1:15" s="38" customFormat="1" ht="12.75">
      <c r="A29" s="19">
        <v>2</v>
      </c>
      <c r="B29" s="20">
        <v>1</v>
      </c>
      <c r="C29" s="20">
        <v>9</v>
      </c>
      <c r="D29" s="36" t="s">
        <v>24</v>
      </c>
      <c r="E29" s="40">
        <v>0</v>
      </c>
      <c r="F29" s="40">
        <v>0</v>
      </c>
      <c r="G29" s="40">
        <v>0</v>
      </c>
      <c r="H29" s="40">
        <f>+E29+F29+G29</f>
        <v>0</v>
      </c>
      <c r="I29" s="40">
        <v>0</v>
      </c>
      <c r="J29" s="40">
        <v>0</v>
      </c>
      <c r="K29" s="40">
        <v>0</v>
      </c>
      <c r="L29" s="24">
        <f t="shared" si="2"/>
        <v>0</v>
      </c>
      <c r="N29" s="86"/>
      <c r="O29" s="86"/>
    </row>
    <row r="30" spans="1:15" ht="12.75">
      <c r="A30" s="16">
        <v>2</v>
      </c>
      <c r="B30" s="17">
        <v>2</v>
      </c>
      <c r="C30" s="17" t="s">
        <v>5</v>
      </c>
      <c r="D30" s="34" t="s">
        <v>25</v>
      </c>
      <c r="E30" s="42">
        <f aca="true" t="shared" si="7" ref="E30:J30">SUM(E31:E33)</f>
        <v>0</v>
      </c>
      <c r="F30" s="42">
        <f t="shared" si="7"/>
        <v>0</v>
      </c>
      <c r="G30" s="42">
        <f t="shared" si="7"/>
        <v>0</v>
      </c>
      <c r="H30" s="42">
        <f t="shared" si="7"/>
        <v>0</v>
      </c>
      <c r="I30" s="42">
        <f t="shared" si="7"/>
        <v>0</v>
      </c>
      <c r="J30" s="42">
        <f t="shared" si="7"/>
        <v>0</v>
      </c>
      <c r="K30" s="42">
        <f>SUM(K31:K33)</f>
        <v>32000</v>
      </c>
      <c r="L30" s="42">
        <f t="shared" si="2"/>
        <v>32000</v>
      </c>
      <c r="N30" s="86"/>
      <c r="O30" s="86"/>
    </row>
    <row r="31" spans="1:15" s="38" customFormat="1" ht="12.75">
      <c r="A31" s="19">
        <v>2</v>
      </c>
      <c r="B31" s="20">
        <v>2</v>
      </c>
      <c r="C31" s="20">
        <v>2</v>
      </c>
      <c r="D31" s="36" t="s">
        <v>26</v>
      </c>
      <c r="E31" s="23">
        <v>0</v>
      </c>
      <c r="F31" s="23">
        <v>0</v>
      </c>
      <c r="G31" s="23">
        <v>0</v>
      </c>
      <c r="H31" s="23">
        <f>+E31+F31+G31</f>
        <v>0</v>
      </c>
      <c r="I31" s="23">
        <v>0</v>
      </c>
      <c r="J31" s="23">
        <v>0</v>
      </c>
      <c r="K31" s="23">
        <v>32000</v>
      </c>
      <c r="L31" s="24">
        <f t="shared" si="2"/>
        <v>32000</v>
      </c>
      <c r="N31" s="86"/>
      <c r="O31" s="86"/>
    </row>
    <row r="32" spans="1:15" s="38" customFormat="1" ht="12.75">
      <c r="A32" s="19">
        <v>2</v>
      </c>
      <c r="B32" s="20">
        <v>2</v>
      </c>
      <c r="C32" s="20">
        <v>3</v>
      </c>
      <c r="D32" s="43" t="s">
        <v>27</v>
      </c>
      <c r="E32" s="41">
        <v>0</v>
      </c>
      <c r="F32" s="41">
        <v>0</v>
      </c>
      <c r="G32" s="41">
        <v>0</v>
      </c>
      <c r="H32" s="41">
        <f>+E32+F32+G32</f>
        <v>0</v>
      </c>
      <c r="I32" s="41">
        <v>0</v>
      </c>
      <c r="J32" s="41">
        <v>0</v>
      </c>
      <c r="K32" s="41">
        <v>0</v>
      </c>
      <c r="L32" s="24">
        <f t="shared" si="2"/>
        <v>0</v>
      </c>
      <c r="N32" s="86"/>
      <c r="O32" s="86"/>
    </row>
    <row r="33" spans="1:15" s="38" customFormat="1" ht="12.75">
      <c r="A33" s="19">
        <v>2</v>
      </c>
      <c r="B33" s="20">
        <v>2</v>
      </c>
      <c r="C33" s="20">
        <v>9</v>
      </c>
      <c r="D33" s="43" t="s">
        <v>24</v>
      </c>
      <c r="E33" s="40">
        <v>0</v>
      </c>
      <c r="F33" s="40">
        <v>0</v>
      </c>
      <c r="G33" s="40">
        <v>0</v>
      </c>
      <c r="H33" s="40">
        <f>+E33+F33+G33</f>
        <v>0</v>
      </c>
      <c r="I33" s="40">
        <v>0</v>
      </c>
      <c r="J33" s="40">
        <v>0</v>
      </c>
      <c r="K33" s="40">
        <v>0</v>
      </c>
      <c r="L33" s="24">
        <f t="shared" si="2"/>
        <v>0</v>
      </c>
      <c r="N33" s="86"/>
      <c r="O33" s="86"/>
    </row>
    <row r="34" spans="1:15" ht="12.75">
      <c r="A34" s="16">
        <v>2</v>
      </c>
      <c r="B34" s="17">
        <v>3</v>
      </c>
      <c r="C34" s="17" t="s">
        <v>5</v>
      </c>
      <c r="D34" s="34" t="s">
        <v>28</v>
      </c>
      <c r="E34" s="42">
        <f aca="true" t="shared" si="8" ref="E34:J34">SUM(E35:E41)</f>
        <v>95200</v>
      </c>
      <c r="F34" s="42">
        <f t="shared" si="8"/>
        <v>32300</v>
      </c>
      <c r="G34" s="42">
        <f t="shared" si="8"/>
        <v>8800</v>
      </c>
      <c r="H34" s="42">
        <f t="shared" si="8"/>
        <v>136300</v>
      </c>
      <c r="I34" s="42">
        <f t="shared" si="8"/>
        <v>135520</v>
      </c>
      <c r="J34" s="42">
        <f t="shared" si="8"/>
        <v>123200</v>
      </c>
      <c r="K34" s="42">
        <f>SUM(K35:K41)</f>
        <v>215800</v>
      </c>
      <c r="L34" s="42">
        <f t="shared" si="2"/>
        <v>610820</v>
      </c>
      <c r="N34" s="86"/>
      <c r="O34" s="86"/>
    </row>
    <row r="35" spans="1:15" s="38" customFormat="1" ht="12.75">
      <c r="A35" s="19">
        <v>2</v>
      </c>
      <c r="B35" s="20">
        <v>3</v>
      </c>
      <c r="C35" s="20">
        <v>1</v>
      </c>
      <c r="D35" s="36" t="s">
        <v>29</v>
      </c>
      <c r="E35" s="37">
        <v>95200</v>
      </c>
      <c r="F35" s="37">
        <v>2800</v>
      </c>
      <c r="G35" s="37">
        <v>2800</v>
      </c>
      <c r="H35" s="37">
        <f aca="true" t="shared" si="9" ref="H35:H41">+E35+F35+G35</f>
        <v>100800</v>
      </c>
      <c r="I35" s="37">
        <v>135520</v>
      </c>
      <c r="J35" s="37">
        <v>123200</v>
      </c>
      <c r="K35" s="37">
        <v>212800</v>
      </c>
      <c r="L35" s="24">
        <f t="shared" si="2"/>
        <v>572320</v>
      </c>
      <c r="N35" s="86"/>
      <c r="O35" s="86"/>
    </row>
    <row r="36" spans="1:15" s="38" customFormat="1" ht="12.75">
      <c r="A36" s="19">
        <v>2</v>
      </c>
      <c r="B36" s="20">
        <v>3</v>
      </c>
      <c r="C36" s="20">
        <v>2</v>
      </c>
      <c r="D36" s="36" t="s">
        <v>30</v>
      </c>
      <c r="E36" s="37">
        <v>0</v>
      </c>
      <c r="F36" s="37">
        <v>0</v>
      </c>
      <c r="G36" s="37">
        <v>0</v>
      </c>
      <c r="H36" s="37">
        <f t="shared" si="9"/>
        <v>0</v>
      </c>
      <c r="I36" s="37">
        <v>0</v>
      </c>
      <c r="J36" s="37">
        <v>0</v>
      </c>
      <c r="K36" s="37">
        <v>0</v>
      </c>
      <c r="L36" s="24">
        <f t="shared" si="2"/>
        <v>0</v>
      </c>
      <c r="N36" s="86"/>
      <c r="O36" s="86"/>
    </row>
    <row r="37" spans="1:15" s="38" customFormat="1" ht="12.75">
      <c r="A37" s="19">
        <v>2</v>
      </c>
      <c r="B37" s="20">
        <v>3</v>
      </c>
      <c r="C37" s="20">
        <v>3</v>
      </c>
      <c r="D37" s="36" t="s">
        <v>31</v>
      </c>
      <c r="E37" s="23">
        <v>0</v>
      </c>
      <c r="F37" s="23">
        <v>0</v>
      </c>
      <c r="G37" s="23">
        <v>3000</v>
      </c>
      <c r="H37" s="23">
        <f t="shared" si="9"/>
        <v>3000</v>
      </c>
      <c r="I37" s="23">
        <v>0</v>
      </c>
      <c r="J37" s="23">
        <v>0</v>
      </c>
      <c r="K37" s="23">
        <v>0</v>
      </c>
      <c r="L37" s="24">
        <f t="shared" si="2"/>
        <v>3000</v>
      </c>
      <c r="N37" s="86"/>
      <c r="O37" s="86"/>
    </row>
    <row r="38" spans="1:15" s="38" customFormat="1" ht="12.75">
      <c r="A38" s="19">
        <v>2</v>
      </c>
      <c r="B38" s="20">
        <v>3</v>
      </c>
      <c r="C38" s="20">
        <v>4</v>
      </c>
      <c r="D38" s="36" t="s">
        <v>32</v>
      </c>
      <c r="E38" s="23">
        <v>0</v>
      </c>
      <c r="F38" s="23">
        <v>0</v>
      </c>
      <c r="G38" s="23">
        <v>0</v>
      </c>
      <c r="H38" s="23">
        <f t="shared" si="9"/>
        <v>0</v>
      </c>
      <c r="I38" s="23">
        <v>0</v>
      </c>
      <c r="J38" s="23">
        <v>0</v>
      </c>
      <c r="K38" s="23">
        <v>0</v>
      </c>
      <c r="L38" s="24">
        <f t="shared" si="2"/>
        <v>0</v>
      </c>
      <c r="N38" s="86"/>
      <c r="O38" s="86"/>
    </row>
    <row r="39" spans="1:15" s="38" customFormat="1" ht="12.75">
      <c r="A39" s="19">
        <v>2</v>
      </c>
      <c r="B39" s="20">
        <v>3</v>
      </c>
      <c r="C39" s="20">
        <v>5</v>
      </c>
      <c r="D39" s="36" t="s">
        <v>33</v>
      </c>
      <c r="E39" s="23">
        <v>0</v>
      </c>
      <c r="F39" s="23">
        <v>29500</v>
      </c>
      <c r="G39" s="23">
        <v>3000</v>
      </c>
      <c r="H39" s="23">
        <f t="shared" si="9"/>
        <v>32500</v>
      </c>
      <c r="I39" s="23">
        <v>0</v>
      </c>
      <c r="J39" s="23">
        <v>0</v>
      </c>
      <c r="K39" s="23">
        <v>3000</v>
      </c>
      <c r="L39" s="24">
        <f t="shared" si="2"/>
        <v>35500</v>
      </c>
      <c r="N39" s="86"/>
      <c r="O39" s="86"/>
    </row>
    <row r="40" spans="1:15" s="38" customFormat="1" ht="12.75">
      <c r="A40" s="19">
        <v>2</v>
      </c>
      <c r="B40" s="20">
        <v>3</v>
      </c>
      <c r="C40" s="20">
        <v>6</v>
      </c>
      <c r="D40" s="36" t="s">
        <v>34</v>
      </c>
      <c r="E40" s="37">
        <v>0</v>
      </c>
      <c r="F40" s="37">
        <v>0</v>
      </c>
      <c r="G40" s="37">
        <v>0</v>
      </c>
      <c r="H40" s="37">
        <f t="shared" si="9"/>
        <v>0</v>
      </c>
      <c r="I40" s="37">
        <v>0</v>
      </c>
      <c r="J40" s="37">
        <v>0</v>
      </c>
      <c r="K40" s="37">
        <v>0</v>
      </c>
      <c r="L40" s="24">
        <f t="shared" si="2"/>
        <v>0</v>
      </c>
      <c r="N40" s="86"/>
      <c r="O40" s="86"/>
    </row>
    <row r="41" spans="1:15" s="38" customFormat="1" ht="12.75">
      <c r="A41" s="19">
        <v>2</v>
      </c>
      <c r="B41" s="20">
        <v>3</v>
      </c>
      <c r="C41" s="20">
        <v>9</v>
      </c>
      <c r="D41" s="36" t="s">
        <v>24</v>
      </c>
      <c r="E41" s="37">
        <v>0</v>
      </c>
      <c r="F41" s="37">
        <v>0</v>
      </c>
      <c r="G41" s="37">
        <v>0</v>
      </c>
      <c r="H41" s="37">
        <f t="shared" si="9"/>
        <v>0</v>
      </c>
      <c r="I41" s="37">
        <v>0</v>
      </c>
      <c r="J41" s="37">
        <v>0</v>
      </c>
      <c r="K41" s="37">
        <v>0</v>
      </c>
      <c r="L41" s="24">
        <f t="shared" si="2"/>
        <v>0</v>
      </c>
      <c r="N41" s="86"/>
      <c r="O41" s="86"/>
    </row>
    <row r="42" spans="1:15" ht="12.75">
      <c r="A42" s="16">
        <v>2</v>
      </c>
      <c r="B42" s="17">
        <v>4</v>
      </c>
      <c r="C42" s="17" t="s">
        <v>5</v>
      </c>
      <c r="D42" s="34" t="s">
        <v>35</v>
      </c>
      <c r="E42" s="35">
        <f aca="true" t="shared" si="10" ref="E42:J42">SUM(E43:E45)</f>
        <v>0</v>
      </c>
      <c r="F42" s="35">
        <f t="shared" si="10"/>
        <v>0</v>
      </c>
      <c r="G42" s="35">
        <f t="shared" si="10"/>
        <v>0</v>
      </c>
      <c r="H42" s="35">
        <f t="shared" si="10"/>
        <v>0</v>
      </c>
      <c r="I42" s="35">
        <f t="shared" si="10"/>
        <v>0</v>
      </c>
      <c r="J42" s="35">
        <f t="shared" si="10"/>
        <v>0</v>
      </c>
      <c r="K42" s="35">
        <f>SUM(K43:K45)</f>
        <v>0</v>
      </c>
      <c r="L42" s="35">
        <f t="shared" si="2"/>
        <v>0</v>
      </c>
      <c r="N42" s="86"/>
      <c r="O42" s="86"/>
    </row>
    <row r="43" spans="1:15" s="38" customFormat="1" ht="12.75">
      <c r="A43" s="19">
        <v>2</v>
      </c>
      <c r="B43" s="20">
        <v>4</v>
      </c>
      <c r="C43" s="20">
        <v>2</v>
      </c>
      <c r="D43" s="36" t="s">
        <v>36</v>
      </c>
      <c r="E43" s="37">
        <v>0</v>
      </c>
      <c r="F43" s="37">
        <v>0</v>
      </c>
      <c r="G43" s="37">
        <v>0</v>
      </c>
      <c r="H43" s="37">
        <f>+E43+F43+G43</f>
        <v>0</v>
      </c>
      <c r="I43" s="37">
        <v>0</v>
      </c>
      <c r="J43" s="37">
        <v>0</v>
      </c>
      <c r="K43" s="37">
        <v>0</v>
      </c>
      <c r="L43" s="24">
        <f t="shared" si="2"/>
        <v>0</v>
      </c>
      <c r="N43" s="86"/>
      <c r="O43" s="86"/>
    </row>
    <row r="44" spans="1:15" s="38" customFormat="1" ht="12.75">
      <c r="A44" s="19">
        <v>2</v>
      </c>
      <c r="B44" s="20">
        <v>4</v>
      </c>
      <c r="C44" s="20">
        <v>4</v>
      </c>
      <c r="D44" s="36" t="s">
        <v>37</v>
      </c>
      <c r="E44" s="37">
        <v>0</v>
      </c>
      <c r="F44" s="37">
        <v>0</v>
      </c>
      <c r="G44" s="37">
        <v>0</v>
      </c>
      <c r="H44" s="37">
        <f>+E44+F44+G44</f>
        <v>0</v>
      </c>
      <c r="I44" s="37">
        <v>0</v>
      </c>
      <c r="J44" s="37">
        <v>0</v>
      </c>
      <c r="K44" s="37">
        <v>0</v>
      </c>
      <c r="L44" s="24">
        <f t="shared" si="2"/>
        <v>0</v>
      </c>
      <c r="N44" s="86"/>
      <c r="O44" s="86"/>
    </row>
    <row r="45" spans="1:15" s="38" customFormat="1" ht="12.75">
      <c r="A45" s="19">
        <v>2</v>
      </c>
      <c r="B45" s="20">
        <v>4</v>
      </c>
      <c r="C45" s="20">
        <v>9</v>
      </c>
      <c r="D45" s="36" t="s">
        <v>24</v>
      </c>
      <c r="E45" s="37">
        <v>0</v>
      </c>
      <c r="F45" s="37">
        <v>0</v>
      </c>
      <c r="G45" s="37">
        <v>0</v>
      </c>
      <c r="H45" s="37">
        <f>+E45+F45+G45</f>
        <v>0</v>
      </c>
      <c r="I45" s="37">
        <v>0</v>
      </c>
      <c r="J45" s="37">
        <v>0</v>
      </c>
      <c r="K45" s="37">
        <v>0</v>
      </c>
      <c r="L45" s="24">
        <f t="shared" si="2"/>
        <v>0</v>
      </c>
      <c r="N45" s="86"/>
      <c r="O45" s="86"/>
    </row>
    <row r="46" spans="1:15" ht="12.75">
      <c r="A46" s="16">
        <v>2</v>
      </c>
      <c r="B46" s="17">
        <v>5</v>
      </c>
      <c r="C46" s="17" t="s">
        <v>5</v>
      </c>
      <c r="D46" s="34" t="s">
        <v>38</v>
      </c>
      <c r="E46" s="35">
        <f aca="true" t="shared" si="11" ref="E46:J46">SUM(E47:E51)</f>
        <v>25500</v>
      </c>
      <c r="F46" s="35">
        <f t="shared" si="11"/>
        <v>750</v>
      </c>
      <c r="G46" s="35">
        <f t="shared" si="11"/>
        <v>750</v>
      </c>
      <c r="H46" s="35">
        <f t="shared" si="11"/>
        <v>27000</v>
      </c>
      <c r="I46" s="35">
        <f t="shared" si="11"/>
        <v>36300</v>
      </c>
      <c r="J46" s="35">
        <f t="shared" si="11"/>
        <v>33000</v>
      </c>
      <c r="K46" s="35">
        <f>SUM(K47:K51)</f>
        <v>63000</v>
      </c>
      <c r="L46" s="35">
        <f t="shared" si="2"/>
        <v>159300</v>
      </c>
      <c r="N46" s="86"/>
      <c r="O46" s="86"/>
    </row>
    <row r="47" spans="1:15" s="38" customFormat="1" ht="12.75">
      <c r="A47" s="19">
        <v>2</v>
      </c>
      <c r="B47" s="20">
        <v>5</v>
      </c>
      <c r="C47" s="20">
        <v>2</v>
      </c>
      <c r="D47" s="36" t="s">
        <v>39</v>
      </c>
      <c r="E47" s="23">
        <v>5100</v>
      </c>
      <c r="F47" s="23">
        <v>150</v>
      </c>
      <c r="G47" s="23">
        <v>150</v>
      </c>
      <c r="H47" s="23">
        <f>+E47+F47+G47</f>
        <v>5400</v>
      </c>
      <c r="I47" s="23">
        <v>7260</v>
      </c>
      <c r="J47" s="23">
        <v>6600</v>
      </c>
      <c r="K47" s="23">
        <v>11400</v>
      </c>
      <c r="L47" s="24">
        <f t="shared" si="2"/>
        <v>30660</v>
      </c>
      <c r="N47" s="86"/>
      <c r="O47" s="86"/>
    </row>
    <row r="48" spans="1:15" s="38" customFormat="1" ht="12.75">
      <c r="A48" s="19">
        <v>2</v>
      </c>
      <c r="B48" s="20">
        <v>5</v>
      </c>
      <c r="C48" s="20">
        <v>4</v>
      </c>
      <c r="D48" s="36" t="s">
        <v>40</v>
      </c>
      <c r="E48" s="23">
        <v>0</v>
      </c>
      <c r="F48" s="23">
        <v>0</v>
      </c>
      <c r="G48" s="23">
        <v>0</v>
      </c>
      <c r="H48" s="23">
        <f>+E48+F48+G48</f>
        <v>0</v>
      </c>
      <c r="I48" s="23">
        <v>0</v>
      </c>
      <c r="J48" s="23">
        <v>0</v>
      </c>
      <c r="K48" s="23">
        <v>0</v>
      </c>
      <c r="L48" s="24">
        <f t="shared" si="2"/>
        <v>0</v>
      </c>
      <c r="N48" s="86"/>
      <c r="O48" s="86"/>
    </row>
    <row r="49" spans="1:15" s="38" customFormat="1" ht="12.75">
      <c r="A49" s="19">
        <v>2</v>
      </c>
      <c r="B49" s="20">
        <v>5</v>
      </c>
      <c r="C49" s="20">
        <v>5</v>
      </c>
      <c r="D49" s="36" t="s">
        <v>41</v>
      </c>
      <c r="E49" s="39">
        <v>20400</v>
      </c>
      <c r="F49" s="39">
        <v>600</v>
      </c>
      <c r="G49" s="39">
        <v>600</v>
      </c>
      <c r="H49" s="39">
        <f>+E49+F49+G49</f>
        <v>21600</v>
      </c>
      <c r="I49" s="39">
        <v>29040</v>
      </c>
      <c r="J49" s="39">
        <v>26400</v>
      </c>
      <c r="K49" s="39">
        <v>45600</v>
      </c>
      <c r="L49" s="24">
        <f t="shared" si="2"/>
        <v>122640</v>
      </c>
      <c r="N49" s="86"/>
      <c r="O49" s="86"/>
    </row>
    <row r="50" spans="1:15" s="38" customFormat="1" ht="12.75">
      <c r="A50" s="19">
        <v>2</v>
      </c>
      <c r="B50" s="20">
        <v>5</v>
      </c>
      <c r="C50" s="20">
        <v>6</v>
      </c>
      <c r="D50" s="36" t="s">
        <v>42</v>
      </c>
      <c r="E50" s="23">
        <v>0</v>
      </c>
      <c r="F50" s="23">
        <v>0</v>
      </c>
      <c r="G50" s="23">
        <v>0</v>
      </c>
      <c r="H50" s="23">
        <f>+E50+F50+G50</f>
        <v>0</v>
      </c>
      <c r="I50" s="23">
        <v>0</v>
      </c>
      <c r="J50" s="23">
        <v>0</v>
      </c>
      <c r="K50" s="23">
        <v>6000</v>
      </c>
      <c r="L50" s="24">
        <f t="shared" si="2"/>
        <v>6000</v>
      </c>
      <c r="N50" s="86"/>
      <c r="O50" s="86"/>
    </row>
    <row r="51" spans="1:15" s="38" customFormat="1" ht="12.75">
      <c r="A51" s="19">
        <v>2</v>
      </c>
      <c r="B51" s="20">
        <v>5</v>
      </c>
      <c r="C51" s="20">
        <v>9</v>
      </c>
      <c r="D51" s="36" t="s">
        <v>24</v>
      </c>
      <c r="E51" s="37">
        <v>0</v>
      </c>
      <c r="F51" s="37">
        <v>0</v>
      </c>
      <c r="G51" s="37">
        <v>0</v>
      </c>
      <c r="H51" s="37">
        <f>+E51+F51+G51</f>
        <v>0</v>
      </c>
      <c r="I51" s="37">
        <v>0</v>
      </c>
      <c r="J51" s="37">
        <v>0</v>
      </c>
      <c r="K51" s="37">
        <v>0</v>
      </c>
      <c r="L51" s="24">
        <f t="shared" si="2"/>
        <v>0</v>
      </c>
      <c r="N51" s="86"/>
      <c r="O51" s="86"/>
    </row>
    <row r="52" spans="1:15" ht="12.75">
      <c r="A52" s="16">
        <v>2</v>
      </c>
      <c r="B52" s="17">
        <v>6</v>
      </c>
      <c r="C52" s="17" t="s">
        <v>5</v>
      </c>
      <c r="D52" s="34" t="s">
        <v>43</v>
      </c>
      <c r="E52" s="35">
        <f aca="true" t="shared" si="12" ref="E52:J52">SUM(E53:E54)</f>
        <v>0</v>
      </c>
      <c r="F52" s="35">
        <f t="shared" si="12"/>
        <v>0</v>
      </c>
      <c r="G52" s="35">
        <f t="shared" si="12"/>
        <v>0</v>
      </c>
      <c r="H52" s="35">
        <f t="shared" si="12"/>
        <v>0</v>
      </c>
      <c r="I52" s="35">
        <f t="shared" si="12"/>
        <v>0</v>
      </c>
      <c r="J52" s="35">
        <f t="shared" si="12"/>
        <v>0</v>
      </c>
      <c r="K52" s="35">
        <f>SUM(K53:K54)</f>
        <v>0</v>
      </c>
      <c r="L52" s="35">
        <f t="shared" si="2"/>
        <v>0</v>
      </c>
      <c r="N52" s="86"/>
      <c r="O52" s="86"/>
    </row>
    <row r="53" spans="1:15" s="38" customFormat="1" ht="12.75">
      <c r="A53" s="19">
        <v>2</v>
      </c>
      <c r="B53" s="20">
        <v>6</v>
      </c>
      <c r="C53" s="20">
        <v>2</v>
      </c>
      <c r="D53" s="36" t="s">
        <v>44</v>
      </c>
      <c r="E53" s="23">
        <v>0</v>
      </c>
      <c r="F53" s="23">
        <v>0</v>
      </c>
      <c r="G53" s="23">
        <v>0</v>
      </c>
      <c r="H53" s="23">
        <f>+E53+F53+G53</f>
        <v>0</v>
      </c>
      <c r="I53" s="23">
        <v>0</v>
      </c>
      <c r="J53" s="23">
        <v>0</v>
      </c>
      <c r="K53" s="23">
        <v>0</v>
      </c>
      <c r="L53" s="24">
        <f t="shared" si="2"/>
        <v>0</v>
      </c>
      <c r="N53" s="86"/>
      <c r="O53" s="86"/>
    </row>
    <row r="54" spans="1:15" s="38" customFormat="1" ht="12.75">
      <c r="A54" s="19">
        <v>2</v>
      </c>
      <c r="B54" s="20">
        <v>6</v>
      </c>
      <c r="C54" s="20">
        <v>9</v>
      </c>
      <c r="D54" s="36" t="s">
        <v>24</v>
      </c>
      <c r="E54" s="37">
        <v>0</v>
      </c>
      <c r="F54" s="37">
        <v>0</v>
      </c>
      <c r="G54" s="37">
        <v>0</v>
      </c>
      <c r="H54" s="37">
        <f>+E54+F54+G54</f>
        <v>0</v>
      </c>
      <c r="I54" s="37">
        <v>0</v>
      </c>
      <c r="J54" s="37">
        <v>0</v>
      </c>
      <c r="K54" s="37">
        <v>0</v>
      </c>
      <c r="L54" s="24">
        <f t="shared" si="2"/>
        <v>0</v>
      </c>
      <c r="N54" s="86"/>
      <c r="O54" s="86"/>
    </row>
    <row r="55" spans="1:15" ht="12.75">
      <c r="A55" s="16">
        <v>2</v>
      </c>
      <c r="B55" s="17">
        <v>7</v>
      </c>
      <c r="C55" s="17" t="s">
        <v>5</v>
      </c>
      <c r="D55" s="34" t="s">
        <v>45</v>
      </c>
      <c r="E55" s="35">
        <f aca="true" t="shared" si="13" ref="E55:K55">SUM(E56:E58)</f>
        <v>0</v>
      </c>
      <c r="F55" s="35">
        <f t="shared" si="13"/>
        <v>0</v>
      </c>
      <c r="G55" s="35">
        <f t="shared" si="13"/>
        <v>0</v>
      </c>
      <c r="H55" s="35">
        <f t="shared" si="13"/>
        <v>0</v>
      </c>
      <c r="I55" s="35">
        <f t="shared" si="13"/>
        <v>0</v>
      </c>
      <c r="J55" s="35">
        <f t="shared" si="13"/>
        <v>0</v>
      </c>
      <c r="K55" s="35">
        <f t="shared" si="13"/>
        <v>0</v>
      </c>
      <c r="L55" s="35">
        <f t="shared" si="2"/>
        <v>0</v>
      </c>
      <c r="N55" s="86"/>
      <c r="O55" s="86"/>
    </row>
    <row r="56" spans="1:15" s="38" customFormat="1" ht="12.75">
      <c r="A56" s="19">
        <v>2</v>
      </c>
      <c r="B56" s="20">
        <v>7</v>
      </c>
      <c r="C56" s="20">
        <v>2</v>
      </c>
      <c r="D56" s="36" t="s">
        <v>46</v>
      </c>
      <c r="E56" s="23">
        <v>0</v>
      </c>
      <c r="F56" s="23">
        <v>0</v>
      </c>
      <c r="G56" s="23">
        <v>0</v>
      </c>
      <c r="H56" s="23">
        <f>+E56+F56+G56</f>
        <v>0</v>
      </c>
      <c r="I56" s="23">
        <v>0</v>
      </c>
      <c r="J56" s="23">
        <v>0</v>
      </c>
      <c r="K56" s="23">
        <v>0</v>
      </c>
      <c r="L56" s="24">
        <f t="shared" si="2"/>
        <v>0</v>
      </c>
      <c r="N56" s="86"/>
      <c r="O56" s="86"/>
    </row>
    <row r="57" spans="1:15" s="38" customFormat="1" ht="12.75">
      <c r="A57" s="19">
        <v>2</v>
      </c>
      <c r="B57" s="20">
        <v>7</v>
      </c>
      <c r="C57" s="20">
        <v>4</v>
      </c>
      <c r="D57" s="36" t="s">
        <v>47</v>
      </c>
      <c r="E57" s="37">
        <v>0</v>
      </c>
      <c r="F57" s="37">
        <v>0</v>
      </c>
      <c r="G57" s="37">
        <v>0</v>
      </c>
      <c r="H57" s="37">
        <f>+E57+F57+G57</f>
        <v>0</v>
      </c>
      <c r="I57" s="37">
        <v>0</v>
      </c>
      <c r="J57" s="37">
        <v>0</v>
      </c>
      <c r="K57" s="37">
        <v>0</v>
      </c>
      <c r="L57" s="24">
        <f t="shared" si="2"/>
        <v>0</v>
      </c>
      <c r="N57" s="86"/>
      <c r="O57" s="86"/>
    </row>
    <row r="58" spans="1:15" s="38" customFormat="1" ht="12.75">
      <c r="A58" s="19">
        <v>2</v>
      </c>
      <c r="B58" s="20">
        <v>7</v>
      </c>
      <c r="C58" s="20">
        <v>9</v>
      </c>
      <c r="D58" s="36" t="s">
        <v>24</v>
      </c>
      <c r="E58" s="37">
        <v>0</v>
      </c>
      <c r="F58" s="37">
        <v>0</v>
      </c>
      <c r="G58" s="37">
        <v>0</v>
      </c>
      <c r="H58" s="37">
        <f>+E58+F58+G58</f>
        <v>0</v>
      </c>
      <c r="I58" s="37">
        <v>0</v>
      </c>
      <c r="J58" s="37">
        <v>0</v>
      </c>
      <c r="K58" s="37">
        <v>0</v>
      </c>
      <c r="L58" s="24">
        <f t="shared" si="2"/>
        <v>0</v>
      </c>
      <c r="N58" s="86"/>
      <c r="O58" s="86"/>
    </row>
    <row r="59" spans="1:15" ht="12.75">
      <c r="A59" s="16">
        <v>2</v>
      </c>
      <c r="B59" s="17">
        <v>9</v>
      </c>
      <c r="C59" s="17" t="s">
        <v>5</v>
      </c>
      <c r="D59" s="34" t="s">
        <v>49</v>
      </c>
      <c r="E59" s="35">
        <f aca="true" t="shared" si="14" ref="E59:J59">SUM(E60:E66)</f>
        <v>735820</v>
      </c>
      <c r="F59" s="35">
        <f t="shared" si="14"/>
        <v>16569</v>
      </c>
      <c r="G59" s="35">
        <f t="shared" si="14"/>
        <v>17019</v>
      </c>
      <c r="H59" s="35">
        <f t="shared" si="14"/>
        <v>769408</v>
      </c>
      <c r="I59" s="35">
        <f t="shared" si="14"/>
        <v>782158</v>
      </c>
      <c r="J59" s="35">
        <f t="shared" si="14"/>
        <v>752454</v>
      </c>
      <c r="K59" s="35">
        <f>SUM(K60:K66)</f>
        <v>1466995</v>
      </c>
      <c r="L59" s="35">
        <f t="shared" si="2"/>
        <v>3771015</v>
      </c>
      <c r="N59" s="86"/>
      <c r="O59" s="86"/>
    </row>
    <row r="60" spans="1:15" s="38" customFormat="1" ht="12.75">
      <c r="A60" s="19">
        <v>2</v>
      </c>
      <c r="B60" s="20">
        <v>9</v>
      </c>
      <c r="C60" s="20">
        <v>1</v>
      </c>
      <c r="D60" s="36" t="s">
        <v>50</v>
      </c>
      <c r="E60" s="23">
        <v>91440</v>
      </c>
      <c r="F60" s="23">
        <v>3499</v>
      </c>
      <c r="G60" s="23">
        <v>3949</v>
      </c>
      <c r="H60" s="23">
        <f aca="true" t="shared" si="15" ref="H60:H67">+E60+F60+G60</f>
        <v>98888</v>
      </c>
      <c r="I60" s="23">
        <v>149570</v>
      </c>
      <c r="J60" s="23">
        <v>177374</v>
      </c>
      <c r="K60" s="23">
        <v>248675</v>
      </c>
      <c r="L60" s="24">
        <f t="shared" si="2"/>
        <v>674507</v>
      </c>
      <c r="N60" s="86"/>
      <c r="O60" s="86"/>
    </row>
    <row r="61" spans="1:15" s="38" customFormat="1" ht="12.75">
      <c r="A61" s="19">
        <v>2</v>
      </c>
      <c r="B61" s="20">
        <v>9</v>
      </c>
      <c r="C61" s="20">
        <v>2</v>
      </c>
      <c r="D61" s="36" t="s">
        <v>51</v>
      </c>
      <c r="E61" s="23">
        <v>204000</v>
      </c>
      <c r="F61" s="23">
        <v>6000</v>
      </c>
      <c r="G61" s="23">
        <v>6000</v>
      </c>
      <c r="H61" s="23">
        <f t="shared" si="15"/>
        <v>216000</v>
      </c>
      <c r="I61" s="23">
        <v>290400</v>
      </c>
      <c r="J61" s="23">
        <v>264000</v>
      </c>
      <c r="K61" s="23">
        <v>456000</v>
      </c>
      <c r="L61" s="24">
        <f t="shared" si="2"/>
        <v>1226400</v>
      </c>
      <c r="N61" s="86"/>
      <c r="O61" s="86"/>
    </row>
    <row r="62" spans="1:15" s="38" customFormat="1" ht="12.75">
      <c r="A62" s="19">
        <v>2</v>
      </c>
      <c r="B62" s="20">
        <v>9</v>
      </c>
      <c r="C62" s="20">
        <v>3</v>
      </c>
      <c r="D62" s="36" t="s">
        <v>52</v>
      </c>
      <c r="E62" s="23">
        <v>25500</v>
      </c>
      <c r="F62" s="23">
        <v>750</v>
      </c>
      <c r="G62" s="23">
        <v>750</v>
      </c>
      <c r="H62" s="23">
        <f t="shared" si="15"/>
        <v>27000</v>
      </c>
      <c r="I62" s="23">
        <v>36300</v>
      </c>
      <c r="J62" s="23">
        <v>33000</v>
      </c>
      <c r="K62" s="23">
        <v>57000</v>
      </c>
      <c r="L62" s="24">
        <f t="shared" si="2"/>
        <v>153300</v>
      </c>
      <c r="N62" s="86"/>
      <c r="O62" s="86"/>
    </row>
    <row r="63" spans="1:15" s="38" customFormat="1" ht="12.75">
      <c r="A63" s="19">
        <v>2</v>
      </c>
      <c r="B63" s="20">
        <v>9</v>
      </c>
      <c r="C63" s="20">
        <v>4</v>
      </c>
      <c r="D63" s="44" t="s">
        <v>53</v>
      </c>
      <c r="E63" s="37">
        <v>1700</v>
      </c>
      <c r="F63" s="37">
        <v>50</v>
      </c>
      <c r="G63" s="37">
        <v>50</v>
      </c>
      <c r="H63" s="37">
        <f t="shared" si="15"/>
        <v>1800</v>
      </c>
      <c r="I63" s="37">
        <v>2420</v>
      </c>
      <c r="J63" s="37">
        <v>2200</v>
      </c>
      <c r="K63" s="37">
        <v>3800</v>
      </c>
      <c r="L63" s="24">
        <f t="shared" si="2"/>
        <v>10220</v>
      </c>
      <c r="N63" s="86"/>
      <c r="O63" s="86"/>
    </row>
    <row r="64" spans="1:15" s="38" customFormat="1" ht="12.75">
      <c r="A64" s="19">
        <v>2</v>
      </c>
      <c r="B64" s="20">
        <v>9</v>
      </c>
      <c r="C64" s="20">
        <v>6</v>
      </c>
      <c r="D64" s="36" t="s">
        <v>54</v>
      </c>
      <c r="E64" s="23">
        <v>204000</v>
      </c>
      <c r="F64" s="23">
        <v>6000</v>
      </c>
      <c r="G64" s="23">
        <v>6000</v>
      </c>
      <c r="H64" s="23">
        <f t="shared" si="15"/>
        <v>216000</v>
      </c>
      <c r="I64" s="23">
        <v>290400</v>
      </c>
      <c r="J64" s="23">
        <v>264000</v>
      </c>
      <c r="K64" s="23">
        <v>531000</v>
      </c>
      <c r="L64" s="24">
        <f t="shared" si="2"/>
        <v>1301400</v>
      </c>
      <c r="N64" s="86"/>
      <c r="O64" s="86"/>
    </row>
    <row r="65" spans="1:15" s="38" customFormat="1" ht="12.75">
      <c r="A65" s="19">
        <v>2</v>
      </c>
      <c r="B65" s="20">
        <v>9</v>
      </c>
      <c r="C65" s="20">
        <v>7</v>
      </c>
      <c r="D65" s="36" t="s">
        <v>48</v>
      </c>
      <c r="E65" s="23">
        <v>0</v>
      </c>
      <c r="F65" s="23">
        <v>0</v>
      </c>
      <c r="G65" s="23">
        <v>0</v>
      </c>
      <c r="H65" s="23">
        <f t="shared" si="15"/>
        <v>0</v>
      </c>
      <c r="I65" s="23">
        <v>0</v>
      </c>
      <c r="J65" s="23">
        <v>0</v>
      </c>
      <c r="K65" s="23">
        <v>150000</v>
      </c>
      <c r="L65" s="24">
        <f t="shared" si="2"/>
        <v>150000</v>
      </c>
      <c r="N65" s="86"/>
      <c r="O65" s="86"/>
    </row>
    <row r="66" spans="1:15" s="38" customFormat="1" ht="12.75">
      <c r="A66" s="19">
        <v>2</v>
      </c>
      <c r="B66" s="20">
        <v>9</v>
      </c>
      <c r="C66" s="20">
        <v>9</v>
      </c>
      <c r="D66" s="36" t="s">
        <v>24</v>
      </c>
      <c r="E66" s="23">
        <v>209180</v>
      </c>
      <c r="F66" s="23">
        <v>270</v>
      </c>
      <c r="G66" s="23">
        <v>270</v>
      </c>
      <c r="H66" s="23">
        <f t="shared" si="15"/>
        <v>209720</v>
      </c>
      <c r="I66" s="23">
        <v>13068</v>
      </c>
      <c r="J66" s="23">
        <v>11880</v>
      </c>
      <c r="K66" s="23">
        <v>20520</v>
      </c>
      <c r="L66" s="24">
        <f t="shared" si="2"/>
        <v>255188</v>
      </c>
      <c r="N66" s="86"/>
      <c r="O66" s="86"/>
    </row>
    <row r="67" spans="1:15" ht="12.75">
      <c r="A67" s="12">
        <v>3</v>
      </c>
      <c r="B67" s="13"/>
      <c r="C67" s="13">
        <v>3</v>
      </c>
      <c r="D67" s="14" t="s">
        <v>55</v>
      </c>
      <c r="E67" s="45">
        <f>E68+E75+E79+E85+E95+E104+E106+E111+E114</f>
        <v>6375164</v>
      </c>
      <c r="F67" s="45">
        <f>F68+F75+F79+F85+F95+F104+F106+F111+F114</f>
        <v>1051939</v>
      </c>
      <c r="G67" s="45">
        <f>G68+G75+G79+G85+G95+G104+G106+G111+G114</f>
        <v>673751</v>
      </c>
      <c r="H67" s="45">
        <f t="shared" si="15"/>
        <v>8100854</v>
      </c>
      <c r="I67" s="45">
        <f>I68+I75+I79+I85+I95+I104+I106+I111+I114</f>
        <v>11647404.2</v>
      </c>
      <c r="J67" s="45">
        <f>J68+J75+J79+J85+J95+J104+J106+J111+J114</f>
        <v>4269256</v>
      </c>
      <c r="K67" s="45">
        <f>K68+K75+K79+K85+K95+K104+K106+K111+K114</f>
        <v>12809974</v>
      </c>
      <c r="L67" s="45">
        <f t="shared" si="2"/>
        <v>36827488.2</v>
      </c>
      <c r="N67" s="86"/>
      <c r="O67" s="86"/>
    </row>
    <row r="68" spans="1:15" ht="12.75">
      <c r="A68" s="16">
        <v>3</v>
      </c>
      <c r="B68" s="17">
        <v>1</v>
      </c>
      <c r="C68" s="17" t="s">
        <v>5</v>
      </c>
      <c r="D68" s="46" t="s">
        <v>56</v>
      </c>
      <c r="E68" s="35">
        <f aca="true" t="shared" si="16" ref="E68:J68">SUM(E69:E74)</f>
        <v>682556</v>
      </c>
      <c r="F68" s="35">
        <f t="shared" si="16"/>
        <v>13968</v>
      </c>
      <c r="G68" s="35">
        <f t="shared" si="16"/>
        <v>13826</v>
      </c>
      <c r="H68" s="35">
        <f t="shared" si="16"/>
        <v>710350</v>
      </c>
      <c r="I68" s="35">
        <f t="shared" si="16"/>
        <v>1397687.5</v>
      </c>
      <c r="J68" s="35">
        <f t="shared" si="16"/>
        <v>1031165</v>
      </c>
      <c r="K68" s="35">
        <f>SUM(K69:K74)</f>
        <v>1201722</v>
      </c>
      <c r="L68" s="35">
        <f t="shared" si="2"/>
        <v>4340924.5</v>
      </c>
      <c r="N68" s="86"/>
      <c r="O68" s="86"/>
    </row>
    <row r="69" spans="1:15" s="38" customFormat="1" ht="12.75">
      <c r="A69" s="19">
        <v>3</v>
      </c>
      <c r="B69" s="20">
        <v>1</v>
      </c>
      <c r="C69" s="20">
        <v>1</v>
      </c>
      <c r="D69" s="47" t="s">
        <v>57</v>
      </c>
      <c r="E69" s="23">
        <v>190080</v>
      </c>
      <c r="F69" s="23">
        <v>0</v>
      </c>
      <c r="G69" s="23">
        <v>0</v>
      </c>
      <c r="H69" s="23">
        <f aca="true" t="shared" si="17" ref="H69:H74">+E69+F69+G69</f>
        <v>190080</v>
      </c>
      <c r="I69" s="23">
        <v>681120</v>
      </c>
      <c r="J69" s="23">
        <v>331200</v>
      </c>
      <c r="K69" s="23">
        <v>129240</v>
      </c>
      <c r="L69" s="24">
        <f t="shared" si="2"/>
        <v>1331640</v>
      </c>
      <c r="N69" s="86"/>
      <c r="O69" s="86"/>
    </row>
    <row r="70" spans="1:15" s="38" customFormat="1" ht="12.75">
      <c r="A70" s="19">
        <v>3</v>
      </c>
      <c r="B70" s="20">
        <v>1</v>
      </c>
      <c r="C70" s="20">
        <v>2</v>
      </c>
      <c r="D70" s="47" t="s">
        <v>58</v>
      </c>
      <c r="E70" s="23">
        <v>20736</v>
      </c>
      <c r="F70" s="23">
        <v>0</v>
      </c>
      <c r="G70" s="23">
        <v>0</v>
      </c>
      <c r="H70" s="23">
        <f t="shared" si="17"/>
        <v>20736</v>
      </c>
      <c r="I70" s="23">
        <v>42902.2</v>
      </c>
      <c r="J70" s="23">
        <v>64548</v>
      </c>
      <c r="K70" s="23">
        <v>20801</v>
      </c>
      <c r="L70" s="24">
        <f t="shared" si="2"/>
        <v>148987.2</v>
      </c>
      <c r="N70" s="86"/>
      <c r="O70" s="86"/>
    </row>
    <row r="71" spans="1:15" s="38" customFormat="1" ht="12.75">
      <c r="A71" s="19">
        <v>3</v>
      </c>
      <c r="B71" s="20">
        <v>1</v>
      </c>
      <c r="C71" s="20">
        <v>3</v>
      </c>
      <c r="D71" s="47" t="s">
        <v>59</v>
      </c>
      <c r="E71" s="23">
        <v>0</v>
      </c>
      <c r="F71" s="23">
        <v>0</v>
      </c>
      <c r="G71" s="23">
        <v>0</v>
      </c>
      <c r="H71" s="23">
        <f t="shared" si="17"/>
        <v>0</v>
      </c>
      <c r="I71" s="23">
        <v>3801.6</v>
      </c>
      <c r="J71" s="23">
        <v>0</v>
      </c>
      <c r="K71" s="23">
        <v>0</v>
      </c>
      <c r="L71" s="24">
        <f t="shared" si="2"/>
        <v>3801.6</v>
      </c>
      <c r="N71" s="86"/>
      <c r="O71" s="86"/>
    </row>
    <row r="72" spans="1:15" s="38" customFormat="1" ht="12.75">
      <c r="A72" s="19">
        <v>3</v>
      </c>
      <c r="B72" s="20">
        <v>1</v>
      </c>
      <c r="C72" s="20">
        <v>4</v>
      </c>
      <c r="D72" s="44" t="s">
        <v>60</v>
      </c>
      <c r="E72" s="23">
        <v>360735</v>
      </c>
      <c r="F72" s="23">
        <v>10588</v>
      </c>
      <c r="G72" s="23">
        <v>10588</v>
      </c>
      <c r="H72" s="23">
        <f t="shared" si="17"/>
        <v>381911</v>
      </c>
      <c r="I72" s="23">
        <v>512450.4</v>
      </c>
      <c r="J72" s="23">
        <v>490344</v>
      </c>
      <c r="K72" s="23">
        <v>804675</v>
      </c>
      <c r="L72" s="24">
        <f t="shared" si="2"/>
        <v>2189380.4</v>
      </c>
      <c r="N72" s="86"/>
      <c r="O72" s="86"/>
    </row>
    <row r="73" spans="1:15" s="38" customFormat="1" ht="12.75">
      <c r="A73" s="19">
        <v>3</v>
      </c>
      <c r="B73" s="20">
        <v>1</v>
      </c>
      <c r="C73" s="20">
        <v>5</v>
      </c>
      <c r="D73" s="36" t="s">
        <v>61</v>
      </c>
      <c r="E73" s="23">
        <v>902</v>
      </c>
      <c r="F73" s="23">
        <v>142</v>
      </c>
      <c r="G73" s="23">
        <v>0</v>
      </c>
      <c r="H73" s="23">
        <f t="shared" si="17"/>
        <v>1044</v>
      </c>
      <c r="I73" s="23">
        <v>677.6</v>
      </c>
      <c r="J73" s="23">
        <v>2586</v>
      </c>
      <c r="K73" s="23">
        <v>892</v>
      </c>
      <c r="L73" s="24">
        <f t="shared" si="2"/>
        <v>5199.6</v>
      </c>
      <c r="N73" s="86"/>
      <c r="O73" s="86"/>
    </row>
    <row r="74" spans="1:15" s="38" customFormat="1" ht="12.75">
      <c r="A74" s="19">
        <v>3</v>
      </c>
      <c r="B74" s="20">
        <v>1</v>
      </c>
      <c r="C74" s="20">
        <v>8</v>
      </c>
      <c r="D74" s="36" t="s">
        <v>62</v>
      </c>
      <c r="E74" s="37">
        <v>110103</v>
      </c>
      <c r="F74" s="37">
        <v>3238</v>
      </c>
      <c r="G74" s="37">
        <v>3238</v>
      </c>
      <c r="H74" s="37">
        <f t="shared" si="17"/>
        <v>116579</v>
      </c>
      <c r="I74" s="37">
        <v>156735.7</v>
      </c>
      <c r="J74" s="37">
        <v>142487</v>
      </c>
      <c r="K74" s="37">
        <v>246114</v>
      </c>
      <c r="L74" s="24">
        <f aca="true" t="shared" si="18" ref="L74:L137">+K74+J74+I74+H74</f>
        <v>661915.7</v>
      </c>
      <c r="N74" s="86"/>
      <c r="O74" s="86"/>
    </row>
    <row r="75" spans="1:15" ht="12.75">
      <c r="A75" s="16">
        <v>3</v>
      </c>
      <c r="B75" s="17">
        <v>2</v>
      </c>
      <c r="C75" s="17" t="s">
        <v>5</v>
      </c>
      <c r="D75" s="46" t="s">
        <v>63</v>
      </c>
      <c r="E75" s="35">
        <f aca="true" t="shared" si="19" ref="E75:J75">SUM(E76:E78)</f>
        <v>1566135</v>
      </c>
      <c r="F75" s="35">
        <f t="shared" si="19"/>
        <v>128828</v>
      </c>
      <c r="G75" s="35">
        <f t="shared" si="19"/>
        <v>75828</v>
      </c>
      <c r="H75" s="35">
        <f t="shared" si="19"/>
        <v>1770791</v>
      </c>
      <c r="I75" s="35">
        <f t="shared" si="19"/>
        <v>5309601</v>
      </c>
      <c r="J75" s="35">
        <f t="shared" si="19"/>
        <v>297390</v>
      </c>
      <c r="K75" s="35">
        <f>SUM(K76:K78)</f>
        <v>1354890</v>
      </c>
      <c r="L75" s="35">
        <f t="shared" si="18"/>
        <v>8732672</v>
      </c>
      <c r="N75" s="86"/>
      <c r="O75" s="86"/>
    </row>
    <row r="76" spans="1:15" s="38" customFormat="1" ht="12.75">
      <c r="A76" s="19">
        <v>3</v>
      </c>
      <c r="B76" s="20">
        <v>2</v>
      </c>
      <c r="C76" s="20">
        <v>1</v>
      </c>
      <c r="D76" s="47" t="s">
        <v>64</v>
      </c>
      <c r="E76" s="23">
        <v>1368000</v>
      </c>
      <c r="F76" s="23">
        <v>123000</v>
      </c>
      <c r="G76" s="23">
        <v>70000</v>
      </c>
      <c r="H76" s="23">
        <f>+E76+F76+G76</f>
        <v>1561000</v>
      </c>
      <c r="I76" s="23">
        <v>4950000</v>
      </c>
      <c r="J76" s="23">
        <v>0</v>
      </c>
      <c r="K76" s="23">
        <v>912000</v>
      </c>
      <c r="L76" s="24">
        <f t="shared" si="18"/>
        <v>7423000</v>
      </c>
      <c r="N76" s="86"/>
      <c r="O76" s="86"/>
    </row>
    <row r="77" spans="1:15" s="38" customFormat="1" ht="12.75">
      <c r="A77" s="19">
        <v>3</v>
      </c>
      <c r="B77" s="20">
        <v>2</v>
      </c>
      <c r="C77" s="20">
        <v>4</v>
      </c>
      <c r="D77" s="44" t="s">
        <v>65</v>
      </c>
      <c r="E77" s="23">
        <v>198135</v>
      </c>
      <c r="F77" s="23">
        <v>5828</v>
      </c>
      <c r="G77" s="23">
        <v>5828</v>
      </c>
      <c r="H77" s="23">
        <f>+E77+F77+G77</f>
        <v>209791</v>
      </c>
      <c r="I77" s="23">
        <v>282051</v>
      </c>
      <c r="J77" s="23">
        <v>256410</v>
      </c>
      <c r="K77" s="23">
        <v>442890</v>
      </c>
      <c r="L77" s="24">
        <f t="shared" si="18"/>
        <v>1191142</v>
      </c>
      <c r="N77" s="86"/>
      <c r="O77" s="86"/>
    </row>
    <row r="78" spans="1:15" s="38" customFormat="1" ht="12.75">
      <c r="A78" s="19">
        <v>3</v>
      </c>
      <c r="B78" s="20">
        <v>2</v>
      </c>
      <c r="C78" s="20">
        <v>9</v>
      </c>
      <c r="D78" s="36" t="s">
        <v>24</v>
      </c>
      <c r="E78" s="23">
        <v>0</v>
      </c>
      <c r="F78" s="23">
        <v>0</v>
      </c>
      <c r="G78" s="23">
        <v>0</v>
      </c>
      <c r="H78" s="23">
        <f>+E78+F78+G78</f>
        <v>0</v>
      </c>
      <c r="I78" s="23">
        <v>77550</v>
      </c>
      <c r="J78" s="23">
        <v>40980</v>
      </c>
      <c r="K78" s="23"/>
      <c r="L78" s="24">
        <f t="shared" si="18"/>
        <v>118530</v>
      </c>
      <c r="N78" s="86"/>
      <c r="O78" s="86"/>
    </row>
    <row r="79" spans="1:15" ht="12.75">
      <c r="A79" s="16">
        <v>3</v>
      </c>
      <c r="B79" s="17">
        <v>3</v>
      </c>
      <c r="C79" s="17" t="s">
        <v>5</v>
      </c>
      <c r="D79" s="46" t="s">
        <v>66</v>
      </c>
      <c r="E79" s="35">
        <f aca="true" t="shared" si="20" ref="E79:J79">SUM(E80:E84)</f>
        <v>1164618</v>
      </c>
      <c r="F79" s="35">
        <f t="shared" si="20"/>
        <v>34252</v>
      </c>
      <c r="G79" s="35">
        <f t="shared" si="20"/>
        <v>34252</v>
      </c>
      <c r="H79" s="35">
        <f t="shared" si="20"/>
        <v>1233122</v>
      </c>
      <c r="I79" s="35">
        <f t="shared" si="20"/>
        <v>3866303.1</v>
      </c>
      <c r="J79" s="35">
        <f t="shared" si="20"/>
        <v>1723337</v>
      </c>
      <c r="K79" s="35">
        <f>SUM(K80:K84)</f>
        <v>6217265</v>
      </c>
      <c r="L79" s="35">
        <f t="shared" si="18"/>
        <v>13040027.1</v>
      </c>
      <c r="N79" s="86"/>
      <c r="O79" s="86"/>
    </row>
    <row r="80" spans="1:15" s="38" customFormat="1" ht="12.75">
      <c r="A80" s="19">
        <v>3</v>
      </c>
      <c r="B80" s="20">
        <v>3</v>
      </c>
      <c r="C80" s="20">
        <v>1</v>
      </c>
      <c r="D80" s="47" t="s">
        <v>67</v>
      </c>
      <c r="E80" s="23">
        <v>634505</v>
      </c>
      <c r="F80" s="23">
        <v>18661</v>
      </c>
      <c r="G80" s="23">
        <v>18661</v>
      </c>
      <c r="H80" s="23">
        <f>+E80+F80+G80</f>
        <v>671827</v>
      </c>
      <c r="I80" s="23">
        <v>3103237.5</v>
      </c>
      <c r="J80" s="23">
        <v>821125</v>
      </c>
      <c r="K80" s="23">
        <v>5018307</v>
      </c>
      <c r="L80" s="24">
        <f t="shared" si="18"/>
        <v>9614496.5</v>
      </c>
      <c r="N80" s="86"/>
      <c r="O80" s="86"/>
    </row>
    <row r="81" spans="1:15" s="38" customFormat="1" ht="12.75">
      <c r="A81" s="19">
        <v>3</v>
      </c>
      <c r="B81" s="20">
        <v>3</v>
      </c>
      <c r="C81" s="20">
        <v>2</v>
      </c>
      <c r="D81" s="47" t="s">
        <v>68</v>
      </c>
      <c r="E81" s="23">
        <v>0</v>
      </c>
      <c r="F81" s="23">
        <v>0</v>
      </c>
      <c r="G81" s="23">
        <v>0</v>
      </c>
      <c r="H81" s="23">
        <f>+E81+F81+G81</f>
        <v>0</v>
      </c>
      <c r="I81" s="23">
        <v>0</v>
      </c>
      <c r="J81" s="23">
        <v>0</v>
      </c>
      <c r="K81" s="23">
        <v>12000</v>
      </c>
      <c r="L81" s="24">
        <f t="shared" si="18"/>
        <v>12000</v>
      </c>
      <c r="N81" s="86"/>
      <c r="O81" s="86"/>
    </row>
    <row r="82" spans="1:15" s="38" customFormat="1" ht="12.75">
      <c r="A82" s="19">
        <v>3</v>
      </c>
      <c r="B82" s="20">
        <v>3</v>
      </c>
      <c r="C82" s="20">
        <v>3</v>
      </c>
      <c r="D82" s="47" t="s">
        <v>69</v>
      </c>
      <c r="E82" s="23">
        <v>167563</v>
      </c>
      <c r="F82" s="23">
        <v>4928</v>
      </c>
      <c r="G82" s="23">
        <v>4928</v>
      </c>
      <c r="H82" s="23">
        <f>+E82+F82+G82</f>
        <v>177419</v>
      </c>
      <c r="I82" s="23">
        <v>246965.4</v>
      </c>
      <c r="J82" s="23">
        <v>223380</v>
      </c>
      <c r="K82" s="23">
        <v>374553</v>
      </c>
      <c r="L82" s="24">
        <f t="shared" si="18"/>
        <v>1022317.4</v>
      </c>
      <c r="N82" s="86"/>
      <c r="O82" s="86"/>
    </row>
    <row r="83" spans="1:15" s="38" customFormat="1" ht="12.75">
      <c r="A83" s="19">
        <v>3</v>
      </c>
      <c r="B83" s="20">
        <v>3</v>
      </c>
      <c r="C83" s="20">
        <v>5</v>
      </c>
      <c r="D83" s="36" t="s">
        <v>70</v>
      </c>
      <c r="E83" s="23">
        <v>356074</v>
      </c>
      <c r="F83" s="23">
        <v>10473</v>
      </c>
      <c r="G83" s="23">
        <v>10473</v>
      </c>
      <c r="H83" s="23">
        <f>+E83+F83+G83</f>
        <v>377020</v>
      </c>
      <c r="I83" s="23">
        <v>506882.2</v>
      </c>
      <c r="J83" s="23">
        <v>670452</v>
      </c>
      <c r="K83" s="23">
        <v>797930</v>
      </c>
      <c r="L83" s="24">
        <f t="shared" si="18"/>
        <v>2352284.2</v>
      </c>
      <c r="N83" s="86"/>
      <c r="O83" s="86"/>
    </row>
    <row r="84" spans="1:15" s="38" customFormat="1" ht="12.75">
      <c r="A84" s="19">
        <v>3</v>
      </c>
      <c r="B84" s="20">
        <v>3</v>
      </c>
      <c r="C84" s="20">
        <v>9</v>
      </c>
      <c r="D84" s="48" t="s">
        <v>24</v>
      </c>
      <c r="E84" s="23">
        <v>6476</v>
      </c>
      <c r="F84" s="23">
        <v>190</v>
      </c>
      <c r="G84" s="23">
        <v>190</v>
      </c>
      <c r="H84" s="23">
        <f>+E84+F84+G84</f>
        <v>6856</v>
      </c>
      <c r="I84" s="23">
        <v>9218</v>
      </c>
      <c r="J84" s="23">
        <v>8380</v>
      </c>
      <c r="K84" s="23">
        <v>14475</v>
      </c>
      <c r="L84" s="24">
        <f t="shared" si="18"/>
        <v>38929</v>
      </c>
      <c r="N84" s="86"/>
      <c r="O84" s="86"/>
    </row>
    <row r="85" spans="1:15" ht="12.75">
      <c r="A85" s="16">
        <v>3</v>
      </c>
      <c r="B85" s="17">
        <v>4</v>
      </c>
      <c r="C85" s="17" t="s">
        <v>5</v>
      </c>
      <c r="D85" s="49" t="s">
        <v>71</v>
      </c>
      <c r="E85" s="35">
        <f aca="true" t="shared" si="21" ref="E85:J85">SUM(E86:E94)</f>
        <v>255007</v>
      </c>
      <c r="F85" s="35">
        <f t="shared" si="21"/>
        <v>529994</v>
      </c>
      <c r="G85" s="35">
        <f t="shared" si="21"/>
        <v>264994</v>
      </c>
      <c r="H85" s="35">
        <f t="shared" si="21"/>
        <v>1049995</v>
      </c>
      <c r="I85" s="35">
        <f t="shared" si="21"/>
        <v>241725</v>
      </c>
      <c r="J85" s="35">
        <f t="shared" si="21"/>
        <v>319750</v>
      </c>
      <c r="K85" s="35">
        <f>SUM(K86:K94)</f>
        <v>1875801</v>
      </c>
      <c r="L85" s="35">
        <f t="shared" si="18"/>
        <v>3487271</v>
      </c>
      <c r="N85" s="86"/>
      <c r="O85" s="86"/>
    </row>
    <row r="86" spans="1:15" s="38" customFormat="1" ht="12.75">
      <c r="A86" s="19">
        <v>3</v>
      </c>
      <c r="B86" s="20">
        <v>4</v>
      </c>
      <c r="C86" s="20">
        <v>1</v>
      </c>
      <c r="D86" s="50" t="s">
        <v>72</v>
      </c>
      <c r="E86" s="39">
        <v>0</v>
      </c>
      <c r="F86" s="39">
        <v>0</v>
      </c>
      <c r="G86" s="39">
        <v>0</v>
      </c>
      <c r="H86" s="39">
        <f>+E86+F86+G86</f>
        <v>0</v>
      </c>
      <c r="I86" s="39">
        <v>0</v>
      </c>
      <c r="J86" s="39">
        <v>0</v>
      </c>
      <c r="K86" s="39">
        <v>860000</v>
      </c>
      <c r="L86" s="24">
        <f t="shared" si="18"/>
        <v>860000</v>
      </c>
      <c r="N86" s="86"/>
      <c r="O86" s="86"/>
    </row>
    <row r="87" spans="1:15" s="38" customFormat="1" ht="12.75">
      <c r="A87" s="19">
        <v>3</v>
      </c>
      <c r="B87" s="20">
        <v>4</v>
      </c>
      <c r="C87" s="20">
        <v>2</v>
      </c>
      <c r="D87" s="50" t="s">
        <v>73</v>
      </c>
      <c r="E87" s="23">
        <v>30407</v>
      </c>
      <c r="F87" s="23">
        <v>894</v>
      </c>
      <c r="G87" s="23">
        <v>894</v>
      </c>
      <c r="H87" s="23">
        <f>+E87+F87+G87</f>
        <v>32195</v>
      </c>
      <c r="I87" s="23">
        <v>43285</v>
      </c>
      <c r="J87" s="23">
        <v>39350</v>
      </c>
      <c r="K87" s="23">
        <v>67968</v>
      </c>
      <c r="L87" s="24">
        <f t="shared" si="18"/>
        <v>182798</v>
      </c>
      <c r="N87" s="86"/>
      <c r="O87" s="86"/>
    </row>
    <row r="88" spans="1:15" s="38" customFormat="1" ht="12.75">
      <c r="A88" s="19">
        <v>3</v>
      </c>
      <c r="B88" s="20">
        <v>4</v>
      </c>
      <c r="C88" s="20">
        <v>3</v>
      </c>
      <c r="D88" s="50" t="s">
        <v>74</v>
      </c>
      <c r="E88" s="23">
        <v>0</v>
      </c>
      <c r="F88" s="23">
        <v>0</v>
      </c>
      <c r="G88" s="23">
        <v>190000</v>
      </c>
      <c r="H88" s="23">
        <f>+E88+F88+G88</f>
        <v>190000</v>
      </c>
      <c r="I88" s="23">
        <v>0</v>
      </c>
      <c r="J88" s="23">
        <v>0</v>
      </c>
      <c r="K88" s="23">
        <v>596233</v>
      </c>
      <c r="L88" s="24">
        <f t="shared" si="18"/>
        <v>786233</v>
      </c>
      <c r="N88" s="86"/>
      <c r="O88" s="86"/>
    </row>
    <row r="89" spans="1:15" s="38" customFormat="1" ht="12.75">
      <c r="A89" s="19">
        <v>3</v>
      </c>
      <c r="B89" s="20">
        <v>4</v>
      </c>
      <c r="C89" s="20">
        <v>4</v>
      </c>
      <c r="D89" s="48" t="s">
        <v>75</v>
      </c>
      <c r="E89" s="23">
        <v>0</v>
      </c>
      <c r="F89" s="23">
        <v>0</v>
      </c>
      <c r="G89" s="23">
        <v>0</v>
      </c>
      <c r="H89" s="23">
        <f>+E89+F89+G89</f>
        <v>0</v>
      </c>
      <c r="I89" s="23">
        <v>0</v>
      </c>
      <c r="J89" s="23">
        <v>0</v>
      </c>
      <c r="K89" s="23">
        <v>0</v>
      </c>
      <c r="L89" s="24">
        <f t="shared" si="18"/>
        <v>0</v>
      </c>
      <c r="N89" s="86"/>
      <c r="O89" s="86"/>
    </row>
    <row r="90" spans="1:15" s="38" customFormat="1" ht="12.75">
      <c r="A90" s="19">
        <v>3</v>
      </c>
      <c r="B90" s="20">
        <v>4</v>
      </c>
      <c r="C90" s="20">
        <v>5</v>
      </c>
      <c r="D90" s="48" t="s">
        <v>76</v>
      </c>
      <c r="E90" s="37">
        <v>18700</v>
      </c>
      <c r="F90" s="37">
        <v>525550</v>
      </c>
      <c r="G90" s="37">
        <v>70550</v>
      </c>
      <c r="H90" s="37">
        <f>+E90+F90+G90</f>
        <v>614800</v>
      </c>
      <c r="I90" s="37">
        <v>26620</v>
      </c>
      <c r="J90" s="37">
        <v>24200</v>
      </c>
      <c r="K90" s="37">
        <v>41800</v>
      </c>
      <c r="L90" s="24">
        <f t="shared" si="18"/>
        <v>707420</v>
      </c>
      <c r="N90" s="86"/>
      <c r="O90" s="86"/>
    </row>
    <row r="91" spans="1:15" s="38" customFormat="1" ht="12.75">
      <c r="A91" s="51">
        <v>3</v>
      </c>
      <c r="B91" s="52">
        <v>4</v>
      </c>
      <c r="C91" s="52">
        <v>5</v>
      </c>
      <c r="D91" s="83" t="s">
        <v>77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/>
      <c r="K91" s="37"/>
      <c r="L91" s="24">
        <f t="shared" si="18"/>
        <v>0</v>
      </c>
      <c r="N91" s="86"/>
      <c r="O91" s="86"/>
    </row>
    <row r="92" spans="1:15" s="38" customFormat="1" ht="12.75">
      <c r="A92" s="19">
        <v>3</v>
      </c>
      <c r="B92" s="20">
        <v>4</v>
      </c>
      <c r="C92" s="20">
        <v>6</v>
      </c>
      <c r="D92" s="48" t="s">
        <v>78</v>
      </c>
      <c r="E92" s="23">
        <v>120700</v>
      </c>
      <c r="F92" s="23">
        <v>3550</v>
      </c>
      <c r="G92" s="23">
        <v>3550</v>
      </c>
      <c r="H92" s="23">
        <f>+E92+F92+G92</f>
        <v>127800</v>
      </c>
      <c r="I92" s="23">
        <v>171820</v>
      </c>
      <c r="J92" s="23">
        <v>156200</v>
      </c>
      <c r="K92" s="23">
        <v>269800</v>
      </c>
      <c r="L92" s="24">
        <f t="shared" si="18"/>
        <v>725620</v>
      </c>
      <c r="N92" s="86"/>
      <c r="O92" s="86"/>
    </row>
    <row r="93" spans="1:15" s="38" customFormat="1" ht="12.75">
      <c r="A93" s="19">
        <v>3</v>
      </c>
      <c r="B93" s="20">
        <v>4</v>
      </c>
      <c r="C93" s="20">
        <v>7</v>
      </c>
      <c r="D93" s="50" t="s">
        <v>79</v>
      </c>
      <c r="E93" s="23">
        <v>0</v>
      </c>
      <c r="F93" s="23">
        <v>0</v>
      </c>
      <c r="G93" s="23">
        <v>0</v>
      </c>
      <c r="H93" s="23">
        <f>+E93+F93+G93</f>
        <v>0</v>
      </c>
      <c r="I93" s="23">
        <v>0</v>
      </c>
      <c r="J93" s="23">
        <v>0</v>
      </c>
      <c r="K93" s="23">
        <v>0</v>
      </c>
      <c r="L93" s="24">
        <f t="shared" si="18"/>
        <v>0</v>
      </c>
      <c r="N93" s="86"/>
      <c r="O93" s="86"/>
    </row>
    <row r="94" spans="1:15" s="38" customFormat="1" ht="12.75">
      <c r="A94" s="19">
        <v>3</v>
      </c>
      <c r="B94" s="20">
        <v>4</v>
      </c>
      <c r="C94" s="20">
        <v>9</v>
      </c>
      <c r="D94" s="48" t="s">
        <v>24</v>
      </c>
      <c r="E94" s="23">
        <v>85200</v>
      </c>
      <c r="F94" s="23">
        <v>0</v>
      </c>
      <c r="G94" s="23">
        <v>0</v>
      </c>
      <c r="H94" s="23">
        <f>+E94+F94+G94</f>
        <v>85200</v>
      </c>
      <c r="I94" s="23">
        <v>0</v>
      </c>
      <c r="J94" s="23">
        <v>100000</v>
      </c>
      <c r="K94" s="23">
        <v>40000</v>
      </c>
      <c r="L94" s="24">
        <f t="shared" si="18"/>
        <v>225200</v>
      </c>
      <c r="N94" s="86"/>
      <c r="O94" s="86"/>
    </row>
    <row r="95" spans="1:15" ht="12.75">
      <c r="A95" s="16">
        <v>3</v>
      </c>
      <c r="B95" s="17">
        <v>5</v>
      </c>
      <c r="C95" s="17" t="s">
        <v>5</v>
      </c>
      <c r="D95" s="49" t="s">
        <v>80</v>
      </c>
      <c r="E95" s="35">
        <f aca="true" t="shared" si="22" ref="E95:J95">SUM(E96:E103)</f>
        <v>404868</v>
      </c>
      <c r="F95" s="35">
        <f t="shared" si="22"/>
        <v>59306</v>
      </c>
      <c r="G95" s="35">
        <f t="shared" si="22"/>
        <v>92768</v>
      </c>
      <c r="H95" s="35">
        <f t="shared" si="22"/>
        <v>556942</v>
      </c>
      <c r="I95" s="35">
        <f t="shared" si="22"/>
        <v>617740.2</v>
      </c>
      <c r="J95" s="35">
        <f t="shared" si="22"/>
        <v>608122</v>
      </c>
      <c r="K95" s="35">
        <f>SUM(K96:K103)</f>
        <v>1204955</v>
      </c>
      <c r="L95" s="35">
        <f t="shared" si="18"/>
        <v>2987759.2</v>
      </c>
      <c r="N95" s="86"/>
      <c r="O95" s="86"/>
    </row>
    <row r="96" spans="1:15" s="38" customFormat="1" ht="12.75">
      <c r="A96" s="19">
        <v>3</v>
      </c>
      <c r="B96" s="20">
        <v>5</v>
      </c>
      <c r="C96" s="20">
        <v>1</v>
      </c>
      <c r="D96" s="50" t="s">
        <v>81</v>
      </c>
      <c r="E96" s="23">
        <v>0</v>
      </c>
      <c r="F96" s="23">
        <v>0</v>
      </c>
      <c r="G96" s="23">
        <v>0</v>
      </c>
      <c r="H96" s="23">
        <f aca="true" t="shared" si="23" ref="H96:H103">+E96+F96+G96</f>
        <v>0</v>
      </c>
      <c r="I96" s="23">
        <v>0</v>
      </c>
      <c r="J96" s="23">
        <v>0</v>
      </c>
      <c r="K96" s="23">
        <v>200000</v>
      </c>
      <c r="L96" s="24">
        <f t="shared" si="18"/>
        <v>200000</v>
      </c>
      <c r="N96" s="86"/>
      <c r="O96" s="86"/>
    </row>
    <row r="97" spans="1:15" s="38" customFormat="1" ht="12.75">
      <c r="A97" s="19">
        <v>3</v>
      </c>
      <c r="B97" s="20">
        <v>5</v>
      </c>
      <c r="C97" s="20">
        <v>2</v>
      </c>
      <c r="D97" s="50" t="s">
        <v>82</v>
      </c>
      <c r="E97" s="23">
        <v>0</v>
      </c>
      <c r="F97" s="23">
        <v>0</v>
      </c>
      <c r="G97" s="23">
        <v>0</v>
      </c>
      <c r="H97" s="23">
        <f t="shared" si="23"/>
        <v>0</v>
      </c>
      <c r="I97" s="23">
        <v>0</v>
      </c>
      <c r="J97" s="23">
        <v>0</v>
      </c>
      <c r="K97" s="23">
        <v>0</v>
      </c>
      <c r="L97" s="24">
        <f t="shared" si="18"/>
        <v>0</v>
      </c>
      <c r="N97" s="86"/>
      <c r="O97" s="86"/>
    </row>
    <row r="98" spans="1:15" s="38" customFormat="1" ht="12.75">
      <c r="A98" s="19">
        <v>3</v>
      </c>
      <c r="B98" s="20">
        <v>5</v>
      </c>
      <c r="C98" s="20">
        <v>3</v>
      </c>
      <c r="D98" s="48" t="s">
        <v>83</v>
      </c>
      <c r="E98" s="37">
        <v>18360</v>
      </c>
      <c r="F98" s="37">
        <v>46350</v>
      </c>
      <c r="G98" s="37">
        <v>81800</v>
      </c>
      <c r="H98" s="37">
        <f t="shared" si="23"/>
        <v>146510</v>
      </c>
      <c r="I98" s="37">
        <v>45540</v>
      </c>
      <c r="J98" s="37">
        <v>82800</v>
      </c>
      <c r="K98" s="37">
        <v>185320</v>
      </c>
      <c r="L98" s="24">
        <f t="shared" si="18"/>
        <v>460170</v>
      </c>
      <c r="N98" s="86"/>
      <c r="O98" s="86"/>
    </row>
    <row r="99" spans="1:15" s="38" customFormat="1" ht="12.75">
      <c r="A99" s="19">
        <v>3</v>
      </c>
      <c r="B99" s="20">
        <v>5</v>
      </c>
      <c r="C99" s="20">
        <v>4</v>
      </c>
      <c r="D99" s="48" t="s">
        <v>84</v>
      </c>
      <c r="E99" s="23">
        <v>77716</v>
      </c>
      <c r="F99" s="23">
        <v>2750</v>
      </c>
      <c r="G99" s="23">
        <v>2167</v>
      </c>
      <c r="H99" s="23">
        <f t="shared" si="23"/>
        <v>82633</v>
      </c>
      <c r="I99" s="23">
        <v>116399.8</v>
      </c>
      <c r="J99" s="23">
        <v>108943</v>
      </c>
      <c r="K99" s="23">
        <v>161447</v>
      </c>
      <c r="L99" s="24">
        <f t="shared" si="18"/>
        <v>469422.8</v>
      </c>
      <c r="N99" s="86"/>
      <c r="O99" s="86"/>
    </row>
    <row r="100" spans="1:15" s="38" customFormat="1" ht="12.75">
      <c r="A100" s="19">
        <v>3</v>
      </c>
      <c r="B100" s="20">
        <v>5</v>
      </c>
      <c r="C100" s="20">
        <v>5</v>
      </c>
      <c r="D100" s="48" t="s">
        <v>85</v>
      </c>
      <c r="E100" s="23">
        <v>108860</v>
      </c>
      <c r="F100" s="23">
        <v>4356</v>
      </c>
      <c r="G100" s="23">
        <v>2951</v>
      </c>
      <c r="H100" s="23">
        <f t="shared" si="23"/>
        <v>116167</v>
      </c>
      <c r="I100" s="23">
        <v>172660.4</v>
      </c>
      <c r="J100" s="23">
        <v>158979</v>
      </c>
      <c r="K100" s="23">
        <v>178389</v>
      </c>
      <c r="L100" s="24">
        <f t="shared" si="18"/>
        <v>626195.4</v>
      </c>
      <c r="N100" s="86"/>
      <c r="O100" s="86"/>
    </row>
    <row r="101" spans="1:15" s="38" customFormat="1" ht="12.75">
      <c r="A101" s="19">
        <v>3</v>
      </c>
      <c r="B101" s="20">
        <v>5</v>
      </c>
      <c r="C101" s="20">
        <v>6</v>
      </c>
      <c r="D101" s="48" t="s">
        <v>86</v>
      </c>
      <c r="E101" s="23">
        <v>0</v>
      </c>
      <c r="F101" s="23">
        <v>0</v>
      </c>
      <c r="G101" s="23">
        <v>0</v>
      </c>
      <c r="H101" s="23">
        <f t="shared" si="23"/>
        <v>0</v>
      </c>
      <c r="I101" s="23">
        <v>0</v>
      </c>
      <c r="J101" s="23">
        <v>0</v>
      </c>
      <c r="K101" s="23">
        <v>33171</v>
      </c>
      <c r="L101" s="24">
        <f t="shared" si="18"/>
        <v>33171</v>
      </c>
      <c r="N101" s="86"/>
      <c r="O101" s="86"/>
    </row>
    <row r="102" spans="1:15" s="38" customFormat="1" ht="12.75">
      <c r="A102" s="19">
        <v>3</v>
      </c>
      <c r="B102" s="20">
        <v>5</v>
      </c>
      <c r="C102" s="20">
        <v>8</v>
      </c>
      <c r="D102" s="48" t="s">
        <v>87</v>
      </c>
      <c r="E102" s="23">
        <v>198900</v>
      </c>
      <c r="F102" s="23">
        <v>5850</v>
      </c>
      <c r="G102" s="23">
        <v>5850</v>
      </c>
      <c r="H102" s="23">
        <f t="shared" si="23"/>
        <v>210600</v>
      </c>
      <c r="I102" s="23">
        <v>283140</v>
      </c>
      <c r="J102" s="23">
        <v>257400</v>
      </c>
      <c r="K102" s="23">
        <v>444600</v>
      </c>
      <c r="L102" s="24">
        <f t="shared" si="18"/>
        <v>1195740</v>
      </c>
      <c r="N102" s="86"/>
      <c r="O102" s="86"/>
    </row>
    <row r="103" spans="1:15" s="38" customFormat="1" ht="12.75">
      <c r="A103" s="19">
        <v>3</v>
      </c>
      <c r="B103" s="20">
        <v>5</v>
      </c>
      <c r="C103" s="20">
        <v>9</v>
      </c>
      <c r="D103" s="48" t="s">
        <v>24</v>
      </c>
      <c r="E103" s="23">
        <v>1032</v>
      </c>
      <c r="F103" s="23">
        <v>0</v>
      </c>
      <c r="G103" s="23">
        <v>0</v>
      </c>
      <c r="H103" s="23">
        <f t="shared" si="23"/>
        <v>1032</v>
      </c>
      <c r="I103" s="23">
        <v>0</v>
      </c>
      <c r="J103" s="23">
        <v>0</v>
      </c>
      <c r="K103" s="23">
        <v>2028</v>
      </c>
      <c r="L103" s="24">
        <f t="shared" si="18"/>
        <v>3060</v>
      </c>
      <c r="N103" s="86"/>
      <c r="O103" s="86"/>
    </row>
    <row r="104" spans="1:15" ht="12.75">
      <c r="A104" s="16">
        <v>3</v>
      </c>
      <c r="B104" s="17">
        <v>6</v>
      </c>
      <c r="C104" s="17" t="s">
        <v>5</v>
      </c>
      <c r="D104" s="53" t="s">
        <v>88</v>
      </c>
      <c r="E104" s="35">
        <f aca="true" t="shared" si="24" ref="E104:J104">SUM(E105)</f>
        <v>650000</v>
      </c>
      <c r="F104" s="35">
        <f t="shared" si="24"/>
        <v>40000</v>
      </c>
      <c r="G104" s="35">
        <f t="shared" si="24"/>
        <v>50000</v>
      </c>
      <c r="H104" s="35">
        <f t="shared" si="24"/>
        <v>740000</v>
      </c>
      <c r="I104" s="35">
        <f t="shared" si="24"/>
        <v>0</v>
      </c>
      <c r="J104" s="35">
        <f t="shared" si="24"/>
        <v>0</v>
      </c>
      <c r="K104" s="35">
        <f>SUM(K105)</f>
        <v>650000</v>
      </c>
      <c r="L104" s="35">
        <f t="shared" si="18"/>
        <v>1390000</v>
      </c>
      <c r="N104" s="86"/>
      <c r="O104" s="86"/>
    </row>
    <row r="105" spans="1:15" s="38" customFormat="1" ht="12.75">
      <c r="A105" s="19">
        <v>3</v>
      </c>
      <c r="B105" s="20">
        <v>6</v>
      </c>
      <c r="C105" s="20">
        <v>1</v>
      </c>
      <c r="D105" s="48" t="s">
        <v>88</v>
      </c>
      <c r="E105" s="37">
        <v>650000</v>
      </c>
      <c r="F105" s="37">
        <v>40000</v>
      </c>
      <c r="G105" s="37">
        <v>50000</v>
      </c>
      <c r="H105" s="37">
        <f>+E105+F105+G105</f>
        <v>740000</v>
      </c>
      <c r="I105" s="37">
        <v>0</v>
      </c>
      <c r="J105" s="37">
        <v>0</v>
      </c>
      <c r="K105" s="37">
        <v>650000</v>
      </c>
      <c r="L105" s="24">
        <f t="shared" si="18"/>
        <v>1390000</v>
      </c>
      <c r="N105" s="86"/>
      <c r="O105" s="86"/>
    </row>
    <row r="106" spans="1:15" ht="12.75">
      <c r="A106" s="16">
        <v>3</v>
      </c>
      <c r="B106" s="17">
        <v>7</v>
      </c>
      <c r="C106" s="17" t="s">
        <v>5</v>
      </c>
      <c r="D106" s="53" t="s">
        <v>89</v>
      </c>
      <c r="E106" s="35">
        <f aca="true" t="shared" si="25" ref="E106:J106">SUM(E107:E110)</f>
        <v>121938</v>
      </c>
      <c r="F106" s="35">
        <f t="shared" si="25"/>
        <v>43008</v>
      </c>
      <c r="G106" s="35">
        <f t="shared" si="25"/>
        <v>82200</v>
      </c>
      <c r="H106" s="35">
        <f t="shared" si="25"/>
        <v>247146</v>
      </c>
      <c r="I106" s="35">
        <f t="shared" si="25"/>
        <v>171582.4</v>
      </c>
      <c r="J106" s="35">
        <f t="shared" si="25"/>
        <v>250614</v>
      </c>
      <c r="K106" s="35">
        <f>SUM(K107:K110)</f>
        <v>238188</v>
      </c>
      <c r="L106" s="35">
        <f t="shared" si="18"/>
        <v>907530.4</v>
      </c>
      <c r="N106" s="86"/>
      <c r="O106" s="86"/>
    </row>
    <row r="107" spans="1:15" s="38" customFormat="1" ht="12.75">
      <c r="A107" s="19">
        <v>3</v>
      </c>
      <c r="B107" s="20">
        <v>7</v>
      </c>
      <c r="C107" s="20">
        <v>1</v>
      </c>
      <c r="D107" s="48" t="s">
        <v>90</v>
      </c>
      <c r="E107" s="23">
        <v>40000</v>
      </c>
      <c r="F107" s="23">
        <v>20000</v>
      </c>
      <c r="G107" s="23">
        <v>42000</v>
      </c>
      <c r="H107" s="23">
        <f>+E107+F107+G107</f>
        <v>102000</v>
      </c>
      <c r="I107" s="23">
        <v>33000</v>
      </c>
      <c r="J107" s="23">
        <v>30000</v>
      </c>
      <c r="K107" s="23">
        <v>20000</v>
      </c>
      <c r="L107" s="24">
        <f t="shared" si="18"/>
        <v>185000</v>
      </c>
      <c r="N107" s="86"/>
      <c r="O107" s="86"/>
    </row>
    <row r="108" spans="1:15" s="38" customFormat="1" ht="12.75">
      <c r="A108" s="19">
        <v>3</v>
      </c>
      <c r="B108" s="20">
        <v>7</v>
      </c>
      <c r="C108" s="20">
        <v>2</v>
      </c>
      <c r="D108" s="48" t="s">
        <v>91</v>
      </c>
      <c r="E108" s="37">
        <v>40000</v>
      </c>
      <c r="F108" s="37">
        <v>20000</v>
      </c>
      <c r="G108" s="37">
        <v>36000</v>
      </c>
      <c r="H108" s="37">
        <f>+E108+F108+G108</f>
        <v>96000</v>
      </c>
      <c r="I108" s="37">
        <v>33000</v>
      </c>
      <c r="J108" s="37">
        <v>30000</v>
      </c>
      <c r="K108" s="37">
        <v>20000</v>
      </c>
      <c r="L108" s="24">
        <f t="shared" si="18"/>
        <v>179000</v>
      </c>
      <c r="N108" s="86"/>
      <c r="O108" s="86"/>
    </row>
    <row r="109" spans="1:15" s="38" customFormat="1" ht="12.75">
      <c r="A109" s="19">
        <v>3</v>
      </c>
      <c r="B109" s="20">
        <v>7</v>
      </c>
      <c r="C109" s="20">
        <v>8</v>
      </c>
      <c r="D109" s="48" t="s">
        <v>92</v>
      </c>
      <c r="E109" s="37">
        <v>41938</v>
      </c>
      <c r="F109" s="37">
        <v>3008</v>
      </c>
      <c r="G109" s="37">
        <v>4200</v>
      </c>
      <c r="H109" s="37">
        <f>+E109+F109+G109</f>
        <v>49146</v>
      </c>
      <c r="I109" s="37">
        <v>105582.4</v>
      </c>
      <c r="J109" s="37">
        <v>190614</v>
      </c>
      <c r="K109" s="37">
        <v>198188</v>
      </c>
      <c r="L109" s="24">
        <f t="shared" si="18"/>
        <v>543530.4</v>
      </c>
      <c r="N109" s="86"/>
      <c r="O109" s="86"/>
    </row>
    <row r="110" spans="1:15" s="38" customFormat="1" ht="12.75">
      <c r="A110" s="19">
        <v>3</v>
      </c>
      <c r="B110" s="20">
        <v>7</v>
      </c>
      <c r="C110" s="20">
        <v>9</v>
      </c>
      <c r="D110" s="48" t="s">
        <v>24</v>
      </c>
      <c r="E110" s="37"/>
      <c r="F110" s="37"/>
      <c r="G110" s="37"/>
      <c r="H110" s="37">
        <f>+E110+F110+G110</f>
        <v>0</v>
      </c>
      <c r="I110" s="37"/>
      <c r="J110" s="37"/>
      <c r="K110" s="37"/>
      <c r="L110" s="24">
        <f t="shared" si="18"/>
        <v>0</v>
      </c>
      <c r="N110" s="86"/>
      <c r="O110" s="86"/>
    </row>
    <row r="111" spans="1:15" ht="12.75">
      <c r="A111" s="16">
        <v>3</v>
      </c>
      <c r="B111" s="17">
        <v>8</v>
      </c>
      <c r="C111" s="17" t="s">
        <v>5</v>
      </c>
      <c r="D111" s="53" t="s">
        <v>93</v>
      </c>
      <c r="E111" s="35">
        <f aca="true" t="shared" si="26" ref="E111:J111">SUM(E112:E113)</f>
        <v>1500000</v>
      </c>
      <c r="F111" s="35">
        <f t="shared" si="26"/>
        <v>0</v>
      </c>
      <c r="G111" s="35">
        <f t="shared" si="26"/>
        <v>0</v>
      </c>
      <c r="H111" s="35">
        <f t="shared" si="26"/>
        <v>1500000</v>
      </c>
      <c r="I111" s="35">
        <f t="shared" si="26"/>
        <v>0</v>
      </c>
      <c r="J111" s="35">
        <f t="shared" si="26"/>
        <v>0</v>
      </c>
      <c r="K111" s="35">
        <f>SUM(K112:K113)</f>
        <v>0</v>
      </c>
      <c r="L111" s="35">
        <f t="shared" si="18"/>
        <v>1500000</v>
      </c>
      <c r="N111" s="86"/>
      <c r="O111" s="86"/>
    </row>
    <row r="112" spans="1:15" s="38" customFormat="1" ht="12.75">
      <c r="A112" s="19">
        <v>3</v>
      </c>
      <c r="B112" s="20">
        <v>8</v>
      </c>
      <c r="C112" s="20">
        <v>2</v>
      </c>
      <c r="D112" s="48" t="s">
        <v>94</v>
      </c>
      <c r="E112" s="37">
        <v>0</v>
      </c>
      <c r="F112" s="37">
        <v>0</v>
      </c>
      <c r="G112" s="37">
        <v>0</v>
      </c>
      <c r="H112" s="37">
        <f>+E112+F112+G112</f>
        <v>0</v>
      </c>
      <c r="I112" s="37">
        <v>0</v>
      </c>
      <c r="J112" s="37">
        <v>0</v>
      </c>
      <c r="K112" s="37">
        <v>0</v>
      </c>
      <c r="L112" s="24">
        <f t="shared" si="18"/>
        <v>0</v>
      </c>
      <c r="N112" s="86"/>
      <c r="O112" s="86"/>
    </row>
    <row r="113" spans="1:15" s="38" customFormat="1" ht="12.75">
      <c r="A113" s="19">
        <v>3</v>
      </c>
      <c r="B113" s="20">
        <v>8</v>
      </c>
      <c r="C113" s="20">
        <v>6</v>
      </c>
      <c r="D113" s="48" t="s">
        <v>95</v>
      </c>
      <c r="E113" s="37">
        <v>1500000</v>
      </c>
      <c r="F113" s="37">
        <v>0</v>
      </c>
      <c r="G113" s="37">
        <v>0</v>
      </c>
      <c r="H113" s="37">
        <f>+E113+F113+G113</f>
        <v>1500000</v>
      </c>
      <c r="I113" s="37">
        <v>0</v>
      </c>
      <c r="J113" s="37">
        <v>0</v>
      </c>
      <c r="K113" s="37">
        <v>0</v>
      </c>
      <c r="L113" s="24">
        <f t="shared" si="18"/>
        <v>1500000</v>
      </c>
      <c r="N113" s="86"/>
      <c r="O113" s="86"/>
    </row>
    <row r="114" spans="1:15" ht="12.75">
      <c r="A114" s="16">
        <v>3</v>
      </c>
      <c r="B114" s="17">
        <v>9</v>
      </c>
      <c r="C114" s="17" t="s">
        <v>5</v>
      </c>
      <c r="D114" s="53" t="s">
        <v>96</v>
      </c>
      <c r="E114" s="35">
        <f aca="true" t="shared" si="27" ref="E114:J114">SUM(E115:E118)</f>
        <v>30042</v>
      </c>
      <c r="F114" s="35">
        <f t="shared" si="27"/>
        <v>202583</v>
      </c>
      <c r="G114" s="35">
        <f t="shared" si="27"/>
        <v>59883</v>
      </c>
      <c r="H114" s="35">
        <f t="shared" si="27"/>
        <v>292508</v>
      </c>
      <c r="I114" s="35">
        <f t="shared" si="27"/>
        <v>42765</v>
      </c>
      <c r="J114" s="35">
        <f t="shared" si="27"/>
        <v>38878</v>
      </c>
      <c r="K114" s="35">
        <f>SUM(K115:K118)</f>
        <v>67153</v>
      </c>
      <c r="L114" s="35">
        <f t="shared" si="18"/>
        <v>441304</v>
      </c>
      <c r="N114" s="86"/>
      <c r="O114" s="86"/>
    </row>
    <row r="115" spans="1:15" s="38" customFormat="1" ht="12.75">
      <c r="A115" s="19">
        <v>3</v>
      </c>
      <c r="B115" s="20">
        <v>9</v>
      </c>
      <c r="C115" s="20">
        <v>1</v>
      </c>
      <c r="D115" s="48" t="s">
        <v>97</v>
      </c>
      <c r="E115" s="23">
        <v>0</v>
      </c>
      <c r="F115" s="23">
        <v>0</v>
      </c>
      <c r="G115" s="23">
        <v>42000</v>
      </c>
      <c r="H115" s="23">
        <f>+E115+F115+G115</f>
        <v>42000</v>
      </c>
      <c r="I115" s="23">
        <v>0</v>
      </c>
      <c r="J115" s="23">
        <v>0</v>
      </c>
      <c r="K115" s="23">
        <v>0</v>
      </c>
      <c r="L115" s="24">
        <f t="shared" si="18"/>
        <v>42000</v>
      </c>
      <c r="N115" s="86"/>
      <c r="O115" s="86"/>
    </row>
    <row r="116" spans="1:15" s="38" customFormat="1" ht="12.75">
      <c r="A116" s="19">
        <v>3</v>
      </c>
      <c r="B116" s="20">
        <v>9</v>
      </c>
      <c r="C116" s="20">
        <v>2</v>
      </c>
      <c r="D116" s="48" t="s">
        <v>98</v>
      </c>
      <c r="E116" s="37">
        <v>30042</v>
      </c>
      <c r="F116" s="37">
        <v>2583</v>
      </c>
      <c r="G116" s="37">
        <v>883</v>
      </c>
      <c r="H116" s="37">
        <f>+E116+F116+G116</f>
        <v>33508</v>
      </c>
      <c r="I116" s="37">
        <v>42765</v>
      </c>
      <c r="J116" s="37">
        <v>38878</v>
      </c>
      <c r="K116" s="37">
        <v>67153</v>
      </c>
      <c r="L116" s="24">
        <f t="shared" si="18"/>
        <v>182304</v>
      </c>
      <c r="N116" s="86"/>
      <c r="O116" s="86"/>
    </row>
    <row r="117" spans="1:15" s="38" customFormat="1" ht="12.75">
      <c r="A117" s="19">
        <v>3</v>
      </c>
      <c r="B117" s="20">
        <v>9</v>
      </c>
      <c r="C117" s="20">
        <v>8</v>
      </c>
      <c r="D117" s="48" t="s">
        <v>99</v>
      </c>
      <c r="E117" s="37">
        <v>0</v>
      </c>
      <c r="F117" s="37">
        <v>200000</v>
      </c>
      <c r="G117" s="37">
        <v>0</v>
      </c>
      <c r="H117" s="37">
        <f>+E117+F117+G117</f>
        <v>200000</v>
      </c>
      <c r="I117" s="37">
        <v>0</v>
      </c>
      <c r="J117" s="37">
        <v>0</v>
      </c>
      <c r="K117" s="37">
        <v>0</v>
      </c>
      <c r="L117" s="24">
        <f t="shared" si="18"/>
        <v>200000</v>
      </c>
      <c r="N117" s="86"/>
      <c r="O117" s="86"/>
    </row>
    <row r="118" spans="1:15" s="38" customFormat="1" ht="12.75">
      <c r="A118" s="19">
        <v>3</v>
      </c>
      <c r="B118" s="20">
        <v>9</v>
      </c>
      <c r="C118" s="20">
        <v>9</v>
      </c>
      <c r="D118" s="48" t="s">
        <v>24</v>
      </c>
      <c r="E118" s="37">
        <v>0</v>
      </c>
      <c r="F118" s="37">
        <v>0</v>
      </c>
      <c r="G118" s="37">
        <v>17000</v>
      </c>
      <c r="H118" s="37">
        <f>+E118+F118+G118</f>
        <v>17000</v>
      </c>
      <c r="I118" s="37">
        <v>0</v>
      </c>
      <c r="J118" s="37">
        <v>0</v>
      </c>
      <c r="K118" s="37">
        <v>0</v>
      </c>
      <c r="L118" s="24">
        <f t="shared" si="18"/>
        <v>17000</v>
      </c>
      <c r="N118" s="86"/>
      <c r="O118" s="86"/>
    </row>
    <row r="119" spans="1:15" ht="12.75">
      <c r="A119" s="12">
        <v>4</v>
      </c>
      <c r="B119" s="32"/>
      <c r="C119" s="13">
        <v>4</v>
      </c>
      <c r="D119" s="54" t="s">
        <v>100</v>
      </c>
      <c r="E119" s="55">
        <f aca="true" t="shared" si="28" ref="E119:J119">E120+E123+E127+E136+E138+E140+E142</f>
        <v>21917223</v>
      </c>
      <c r="F119" s="55">
        <f t="shared" si="28"/>
        <v>302271</v>
      </c>
      <c r="G119" s="55">
        <f t="shared" si="28"/>
        <v>62271</v>
      </c>
      <c r="H119" s="55">
        <f t="shared" si="28"/>
        <v>22281765</v>
      </c>
      <c r="I119" s="55">
        <f t="shared" si="28"/>
        <v>75068928</v>
      </c>
      <c r="J119" s="55">
        <f t="shared" si="28"/>
        <v>2789935</v>
      </c>
      <c r="K119" s="55">
        <f>K120+K123+K127+K136+K138+K140+K142</f>
        <v>46344290</v>
      </c>
      <c r="L119" s="55">
        <f t="shared" si="18"/>
        <v>146484918</v>
      </c>
      <c r="M119" s="85"/>
      <c r="N119" s="86"/>
      <c r="O119" s="86"/>
    </row>
    <row r="120" spans="1:15" ht="12.75">
      <c r="A120" s="16">
        <v>4</v>
      </c>
      <c r="B120" s="17">
        <v>1</v>
      </c>
      <c r="C120" s="17" t="s">
        <v>5</v>
      </c>
      <c r="D120" s="56" t="s">
        <v>101</v>
      </c>
      <c r="E120" s="57">
        <f aca="true" t="shared" si="29" ref="E120:J120">SUM(E121:E122)</f>
        <v>19800000</v>
      </c>
      <c r="F120" s="57">
        <f t="shared" si="29"/>
        <v>0</v>
      </c>
      <c r="G120" s="57">
        <f t="shared" si="29"/>
        <v>0</v>
      </c>
      <c r="H120" s="57">
        <f t="shared" si="29"/>
        <v>19800000</v>
      </c>
      <c r="I120" s="57">
        <f t="shared" si="29"/>
        <v>72000000</v>
      </c>
      <c r="J120" s="57">
        <f t="shared" si="29"/>
        <v>0</v>
      </c>
      <c r="K120" s="57">
        <f>SUM(K121:K122)</f>
        <v>13200000</v>
      </c>
      <c r="L120" s="57">
        <f t="shared" si="18"/>
        <v>105000000</v>
      </c>
      <c r="N120" s="86"/>
      <c r="O120" s="86"/>
    </row>
    <row r="121" spans="1:15" ht="12.75">
      <c r="A121" s="58">
        <v>4</v>
      </c>
      <c r="B121" s="59">
        <v>1</v>
      </c>
      <c r="C121" s="59">
        <v>1</v>
      </c>
      <c r="D121" s="60" t="s">
        <v>102</v>
      </c>
      <c r="E121" s="61">
        <v>0</v>
      </c>
      <c r="F121" s="61">
        <v>0</v>
      </c>
      <c r="G121" s="61">
        <v>0</v>
      </c>
      <c r="H121" s="61">
        <f>+E121+F121+G121</f>
        <v>0</v>
      </c>
      <c r="I121" s="61">
        <v>0</v>
      </c>
      <c r="J121" s="61">
        <v>0</v>
      </c>
      <c r="K121" s="61">
        <v>0</v>
      </c>
      <c r="L121" s="24">
        <f t="shared" si="18"/>
        <v>0</v>
      </c>
      <c r="N121" s="86"/>
      <c r="O121" s="86"/>
    </row>
    <row r="122" spans="1:15" ht="12.75">
      <c r="A122" s="58">
        <v>4</v>
      </c>
      <c r="B122" s="59">
        <v>1</v>
      </c>
      <c r="C122" s="59">
        <v>2</v>
      </c>
      <c r="D122" s="60" t="s">
        <v>103</v>
      </c>
      <c r="E122" s="61">
        <v>19800000</v>
      </c>
      <c r="F122" s="61">
        <v>0</v>
      </c>
      <c r="G122" s="61">
        <v>0</v>
      </c>
      <c r="H122" s="61">
        <f>+E122+F122+G122</f>
        <v>19800000</v>
      </c>
      <c r="I122" s="61">
        <v>72000000</v>
      </c>
      <c r="J122" s="61">
        <v>0</v>
      </c>
      <c r="K122" s="61">
        <v>13200000</v>
      </c>
      <c r="L122" s="24">
        <f t="shared" si="18"/>
        <v>105000000</v>
      </c>
      <c r="N122" s="86"/>
      <c r="O122" s="86"/>
    </row>
    <row r="123" spans="1:15" ht="12.75">
      <c r="A123" s="16">
        <v>4</v>
      </c>
      <c r="B123" s="17">
        <v>2</v>
      </c>
      <c r="C123" s="17" t="s">
        <v>5</v>
      </c>
      <c r="D123" s="53" t="s">
        <v>104</v>
      </c>
      <c r="E123" s="35">
        <f aca="true" t="shared" si="30" ref="E123:J123">+E124</f>
        <v>0</v>
      </c>
      <c r="F123" s="35">
        <f t="shared" si="30"/>
        <v>0</v>
      </c>
      <c r="G123" s="35">
        <f t="shared" si="30"/>
        <v>0</v>
      </c>
      <c r="H123" s="35">
        <f t="shared" si="30"/>
        <v>0</v>
      </c>
      <c r="I123" s="35">
        <f t="shared" si="30"/>
        <v>0</v>
      </c>
      <c r="J123" s="35">
        <f t="shared" si="30"/>
        <v>0</v>
      </c>
      <c r="K123" s="35">
        <f>+K124</f>
        <v>26778175</v>
      </c>
      <c r="L123" s="35">
        <f t="shared" si="18"/>
        <v>26778175</v>
      </c>
      <c r="N123" s="86"/>
      <c r="O123" s="86"/>
    </row>
    <row r="124" spans="1:15" ht="12.75">
      <c r="A124" s="58">
        <v>4</v>
      </c>
      <c r="B124" s="59">
        <v>2</v>
      </c>
      <c r="C124" s="59">
        <v>1</v>
      </c>
      <c r="D124" s="62" t="s">
        <v>104</v>
      </c>
      <c r="E124" s="63">
        <f aca="true" t="shared" si="31" ref="E124:J124">SUM(E125:E126)</f>
        <v>0</v>
      </c>
      <c r="F124" s="63">
        <f t="shared" si="31"/>
        <v>0</v>
      </c>
      <c r="G124" s="63">
        <f t="shared" si="31"/>
        <v>0</v>
      </c>
      <c r="H124" s="63">
        <f t="shared" si="31"/>
        <v>0</v>
      </c>
      <c r="I124" s="63">
        <f t="shared" si="31"/>
        <v>0</v>
      </c>
      <c r="J124" s="63">
        <f t="shared" si="31"/>
        <v>0</v>
      </c>
      <c r="K124" s="63">
        <f>SUM(K125:K126)</f>
        <v>26778175</v>
      </c>
      <c r="L124" s="63">
        <f t="shared" si="18"/>
        <v>26778175</v>
      </c>
      <c r="N124" s="86"/>
      <c r="O124" s="86"/>
    </row>
    <row r="125" spans="1:15" s="38" customFormat="1" ht="12.75">
      <c r="A125" s="19">
        <v>4</v>
      </c>
      <c r="B125" s="20">
        <v>2</v>
      </c>
      <c r="C125" s="20">
        <v>52</v>
      </c>
      <c r="D125" s="48" t="s">
        <v>133</v>
      </c>
      <c r="E125" s="37">
        <v>0</v>
      </c>
      <c r="F125" s="37">
        <v>0</v>
      </c>
      <c r="G125" s="37">
        <v>0</v>
      </c>
      <c r="H125" s="37">
        <f>+E125+F125+G125</f>
        <v>0</v>
      </c>
      <c r="I125" s="37">
        <v>0</v>
      </c>
      <c r="J125" s="37">
        <v>0</v>
      </c>
      <c r="K125" s="37">
        <v>16778175</v>
      </c>
      <c r="L125" s="37">
        <f t="shared" si="18"/>
        <v>16778175</v>
      </c>
      <c r="N125" s="86"/>
      <c r="O125" s="86"/>
    </row>
    <row r="126" spans="1:15" s="38" customFormat="1" ht="12.75">
      <c r="A126" s="19">
        <v>4</v>
      </c>
      <c r="B126" s="20">
        <v>2</v>
      </c>
      <c r="C126" s="20">
        <v>51</v>
      </c>
      <c r="D126" s="48" t="s">
        <v>132</v>
      </c>
      <c r="E126" s="37">
        <v>0</v>
      </c>
      <c r="F126" s="37">
        <v>0</v>
      </c>
      <c r="G126" s="37">
        <v>0</v>
      </c>
      <c r="H126" s="37">
        <f>+E126+F126+G126</f>
        <v>0</v>
      </c>
      <c r="I126" s="37">
        <v>0</v>
      </c>
      <c r="J126" s="37">
        <v>0</v>
      </c>
      <c r="K126" s="37">
        <v>10000000</v>
      </c>
      <c r="L126" s="24">
        <f t="shared" si="18"/>
        <v>10000000</v>
      </c>
      <c r="N126" s="86"/>
      <c r="O126" s="86"/>
    </row>
    <row r="127" spans="1:15" ht="12.75">
      <c r="A127" s="16">
        <v>4</v>
      </c>
      <c r="B127" s="17">
        <v>3</v>
      </c>
      <c r="C127" s="17" t="s">
        <v>5</v>
      </c>
      <c r="D127" s="53" t="s">
        <v>105</v>
      </c>
      <c r="E127" s="35">
        <f aca="true" t="shared" si="32" ref="E127:J127">SUM(E128:E135)</f>
        <v>2088280</v>
      </c>
      <c r="F127" s="35">
        <f t="shared" si="32"/>
        <v>273420</v>
      </c>
      <c r="G127" s="35">
        <f t="shared" si="32"/>
        <v>61420</v>
      </c>
      <c r="H127" s="35">
        <f t="shared" si="32"/>
        <v>2423120</v>
      </c>
      <c r="I127" s="35">
        <f t="shared" si="32"/>
        <v>3027728</v>
      </c>
      <c r="J127" s="35">
        <f t="shared" si="32"/>
        <v>2752480</v>
      </c>
      <c r="K127" s="35">
        <f>SUM(K128:K135)</f>
        <v>5173920</v>
      </c>
      <c r="L127" s="35">
        <f t="shared" si="18"/>
        <v>13377248</v>
      </c>
      <c r="N127" s="86"/>
      <c r="O127" s="86"/>
    </row>
    <row r="128" spans="1:15" s="38" customFormat="1" ht="12.75">
      <c r="A128" s="19">
        <v>4</v>
      </c>
      <c r="B128" s="20">
        <v>3</v>
      </c>
      <c r="C128" s="20">
        <v>2</v>
      </c>
      <c r="D128" s="48" t="s">
        <v>106</v>
      </c>
      <c r="E128" s="37">
        <v>0</v>
      </c>
      <c r="F128" s="37">
        <v>0</v>
      </c>
      <c r="G128" s="37">
        <v>0</v>
      </c>
      <c r="H128" s="37">
        <f aca="true" t="shared" si="33" ref="H128:H135">+E128+F128+G128</f>
        <v>0</v>
      </c>
      <c r="I128" s="37">
        <v>0</v>
      </c>
      <c r="J128" s="37">
        <v>0</v>
      </c>
      <c r="K128" s="37">
        <v>170000</v>
      </c>
      <c r="L128" s="24">
        <f t="shared" si="18"/>
        <v>170000</v>
      </c>
      <c r="N128" s="86"/>
      <c r="O128" s="86"/>
    </row>
    <row r="129" spans="1:15" s="38" customFormat="1" ht="12.75">
      <c r="A129" s="19">
        <v>4</v>
      </c>
      <c r="B129" s="20">
        <v>3</v>
      </c>
      <c r="C129" s="20">
        <v>3</v>
      </c>
      <c r="D129" s="48" t="s">
        <v>107</v>
      </c>
      <c r="E129" s="37">
        <v>0</v>
      </c>
      <c r="F129" s="37">
        <v>0</v>
      </c>
      <c r="G129" s="37">
        <v>0</v>
      </c>
      <c r="H129" s="37">
        <f t="shared" si="33"/>
        <v>0</v>
      </c>
      <c r="I129" s="37">
        <v>0</v>
      </c>
      <c r="J129" s="37">
        <v>0</v>
      </c>
      <c r="K129" s="37">
        <v>0</v>
      </c>
      <c r="L129" s="24">
        <f t="shared" si="18"/>
        <v>0</v>
      </c>
      <c r="N129" s="86"/>
      <c r="O129" s="86"/>
    </row>
    <row r="130" spans="1:15" s="38" customFormat="1" ht="12.75">
      <c r="A130" s="19">
        <v>4</v>
      </c>
      <c r="B130" s="20">
        <v>3</v>
      </c>
      <c r="C130" s="20">
        <v>4</v>
      </c>
      <c r="D130" s="64" t="s">
        <v>108</v>
      </c>
      <c r="E130" s="37">
        <v>850000</v>
      </c>
      <c r="F130" s="37">
        <v>52000</v>
      </c>
      <c r="G130" s="37">
        <v>25000</v>
      </c>
      <c r="H130" s="37">
        <f t="shared" si="33"/>
        <v>927000</v>
      </c>
      <c r="I130" s="37">
        <v>1210000</v>
      </c>
      <c r="J130" s="37">
        <v>1100000</v>
      </c>
      <c r="K130" s="37">
        <v>1900000</v>
      </c>
      <c r="L130" s="24">
        <f t="shared" si="18"/>
        <v>5137000</v>
      </c>
      <c r="N130" s="86"/>
      <c r="O130" s="86"/>
    </row>
    <row r="131" spans="1:15" s="38" customFormat="1" ht="12.75">
      <c r="A131" s="19">
        <v>4</v>
      </c>
      <c r="B131" s="20">
        <v>3</v>
      </c>
      <c r="C131" s="20">
        <v>5</v>
      </c>
      <c r="D131" s="48" t="s">
        <v>109</v>
      </c>
      <c r="E131" s="37">
        <v>0</v>
      </c>
      <c r="F131" s="37">
        <v>60000</v>
      </c>
      <c r="G131" s="37">
        <v>0</v>
      </c>
      <c r="H131" s="37">
        <f t="shared" si="33"/>
        <v>60000</v>
      </c>
      <c r="I131" s="37">
        <v>0</v>
      </c>
      <c r="J131" s="37">
        <v>0</v>
      </c>
      <c r="K131" s="37">
        <v>0</v>
      </c>
      <c r="L131" s="24">
        <f t="shared" si="18"/>
        <v>60000</v>
      </c>
      <c r="N131" s="86"/>
      <c r="O131" s="86"/>
    </row>
    <row r="132" spans="1:15" s="38" customFormat="1" ht="12.75">
      <c r="A132" s="19">
        <v>4</v>
      </c>
      <c r="B132" s="20">
        <v>3</v>
      </c>
      <c r="C132" s="20">
        <v>6</v>
      </c>
      <c r="D132" s="48" t="s">
        <v>110</v>
      </c>
      <c r="E132" s="37">
        <v>774180</v>
      </c>
      <c r="F132" s="37">
        <v>127770</v>
      </c>
      <c r="G132" s="37">
        <v>22770</v>
      </c>
      <c r="H132" s="37">
        <f t="shared" si="33"/>
        <v>924720</v>
      </c>
      <c r="I132" s="37">
        <v>1102068</v>
      </c>
      <c r="J132" s="37">
        <v>1001880</v>
      </c>
      <c r="K132" s="37">
        <v>1766520</v>
      </c>
      <c r="L132" s="24">
        <f t="shared" si="18"/>
        <v>4795188</v>
      </c>
      <c r="N132" s="86"/>
      <c r="O132" s="86"/>
    </row>
    <row r="133" spans="1:15" s="38" customFormat="1" ht="12.75">
      <c r="A133" s="19">
        <v>4</v>
      </c>
      <c r="B133" s="20">
        <v>3</v>
      </c>
      <c r="C133" s="20">
        <v>7</v>
      </c>
      <c r="D133" s="48" t="s">
        <v>111</v>
      </c>
      <c r="E133" s="37">
        <v>460700</v>
      </c>
      <c r="F133" s="37">
        <v>33550</v>
      </c>
      <c r="G133" s="37">
        <v>13550</v>
      </c>
      <c r="H133" s="37">
        <f t="shared" si="33"/>
        <v>507800</v>
      </c>
      <c r="I133" s="37">
        <v>710820</v>
      </c>
      <c r="J133" s="37">
        <v>646200</v>
      </c>
      <c r="K133" s="37">
        <v>1129800</v>
      </c>
      <c r="L133" s="24">
        <f t="shared" si="18"/>
        <v>2994620</v>
      </c>
      <c r="N133" s="86"/>
      <c r="O133" s="86"/>
    </row>
    <row r="134" spans="1:15" s="38" customFormat="1" ht="12.75">
      <c r="A134" s="19">
        <v>4</v>
      </c>
      <c r="B134" s="20">
        <v>3</v>
      </c>
      <c r="C134" s="20">
        <v>8</v>
      </c>
      <c r="D134" s="48" t="s">
        <v>112</v>
      </c>
      <c r="E134" s="37">
        <v>3400</v>
      </c>
      <c r="F134" s="37">
        <v>100</v>
      </c>
      <c r="G134" s="37">
        <v>100</v>
      </c>
      <c r="H134" s="37">
        <f t="shared" si="33"/>
        <v>3600</v>
      </c>
      <c r="I134" s="37">
        <v>4840</v>
      </c>
      <c r="J134" s="37">
        <v>4400</v>
      </c>
      <c r="K134" s="37">
        <v>207600</v>
      </c>
      <c r="L134" s="24">
        <f t="shared" si="18"/>
        <v>220440</v>
      </c>
      <c r="N134" s="86"/>
      <c r="O134" s="86"/>
    </row>
    <row r="135" spans="1:15" s="38" customFormat="1" ht="12.75">
      <c r="A135" s="19">
        <v>4</v>
      </c>
      <c r="B135" s="20">
        <v>3</v>
      </c>
      <c r="C135" s="20">
        <v>9</v>
      </c>
      <c r="D135" s="48" t="s">
        <v>113</v>
      </c>
      <c r="E135" s="37">
        <v>0</v>
      </c>
      <c r="F135" s="37">
        <v>0</v>
      </c>
      <c r="G135" s="37">
        <v>0</v>
      </c>
      <c r="H135" s="37">
        <f t="shared" si="33"/>
        <v>0</v>
      </c>
      <c r="I135" s="37">
        <v>0</v>
      </c>
      <c r="J135" s="37">
        <v>0</v>
      </c>
      <c r="K135" s="37">
        <v>0</v>
      </c>
      <c r="L135" s="24">
        <f t="shared" si="18"/>
        <v>0</v>
      </c>
      <c r="N135" s="86"/>
      <c r="O135" s="86"/>
    </row>
    <row r="136" spans="1:15" ht="12.75">
      <c r="A136" s="16">
        <v>4</v>
      </c>
      <c r="B136" s="17">
        <v>4</v>
      </c>
      <c r="C136" s="17" t="s">
        <v>5</v>
      </c>
      <c r="D136" s="53" t="s">
        <v>114</v>
      </c>
      <c r="E136" s="35">
        <f aca="true" t="shared" si="34" ref="E136:J136">SUM(E137)</f>
        <v>0</v>
      </c>
      <c r="F136" s="35">
        <f t="shared" si="34"/>
        <v>17000</v>
      </c>
      <c r="G136" s="35">
        <f t="shared" si="34"/>
        <v>0</v>
      </c>
      <c r="H136" s="35">
        <f t="shared" si="34"/>
        <v>17000</v>
      </c>
      <c r="I136" s="35">
        <f t="shared" si="34"/>
        <v>0</v>
      </c>
      <c r="J136" s="35">
        <f t="shared" si="34"/>
        <v>0</v>
      </c>
      <c r="K136" s="35">
        <f>SUM(K137)</f>
        <v>0</v>
      </c>
      <c r="L136" s="35">
        <f t="shared" si="18"/>
        <v>17000</v>
      </c>
      <c r="N136" s="86"/>
      <c r="O136" s="86"/>
    </row>
    <row r="137" spans="1:15" s="38" customFormat="1" ht="12.75">
      <c r="A137" s="19">
        <v>4</v>
      </c>
      <c r="B137" s="20">
        <v>4</v>
      </c>
      <c r="C137" s="20">
        <v>1</v>
      </c>
      <c r="D137" s="48" t="s">
        <v>114</v>
      </c>
      <c r="E137" s="37">
        <v>0</v>
      </c>
      <c r="F137" s="37">
        <v>17000</v>
      </c>
      <c r="G137" s="37">
        <v>0</v>
      </c>
      <c r="H137" s="37">
        <f>+E137+F137+G137</f>
        <v>17000</v>
      </c>
      <c r="I137" s="37">
        <v>0</v>
      </c>
      <c r="J137" s="37">
        <v>0</v>
      </c>
      <c r="K137" s="37">
        <v>0</v>
      </c>
      <c r="L137" s="24">
        <f t="shared" si="18"/>
        <v>17000</v>
      </c>
      <c r="N137" s="86"/>
      <c r="O137" s="86"/>
    </row>
    <row r="138" spans="1:15" ht="12.75">
      <c r="A138" s="16">
        <v>4</v>
      </c>
      <c r="B138" s="17">
        <v>5</v>
      </c>
      <c r="C138" s="17" t="s">
        <v>5</v>
      </c>
      <c r="D138" s="53" t="s">
        <v>115</v>
      </c>
      <c r="E138" s="35">
        <f aca="true" t="shared" si="35" ref="E138:J138">SUM(E139)</f>
        <v>0</v>
      </c>
      <c r="F138" s="35">
        <f t="shared" si="35"/>
        <v>0</v>
      </c>
      <c r="G138" s="35">
        <f t="shared" si="35"/>
        <v>0</v>
      </c>
      <c r="H138" s="35">
        <f t="shared" si="35"/>
        <v>0</v>
      </c>
      <c r="I138" s="35">
        <f t="shared" si="35"/>
        <v>0</v>
      </c>
      <c r="J138" s="35">
        <f t="shared" si="35"/>
        <v>0</v>
      </c>
      <c r="K138" s="35">
        <f>SUM(K139)</f>
        <v>1050000</v>
      </c>
      <c r="L138" s="35">
        <f aca="true" t="shared" si="36" ref="L138:L151">+K138+J138+I138+H138</f>
        <v>1050000</v>
      </c>
      <c r="N138" s="86"/>
      <c r="O138" s="86"/>
    </row>
    <row r="139" spans="1:15" s="38" customFormat="1" ht="12.75">
      <c r="A139" s="19">
        <v>4</v>
      </c>
      <c r="B139" s="20">
        <v>5</v>
      </c>
      <c r="C139" s="20">
        <v>1</v>
      </c>
      <c r="D139" s="48" t="s">
        <v>115</v>
      </c>
      <c r="E139" s="37">
        <v>0</v>
      </c>
      <c r="F139" s="37">
        <v>0</v>
      </c>
      <c r="G139" s="37">
        <v>0</v>
      </c>
      <c r="H139" s="37">
        <f>+E139+F139+G139</f>
        <v>0</v>
      </c>
      <c r="I139" s="37">
        <v>0</v>
      </c>
      <c r="J139" s="37">
        <v>0</v>
      </c>
      <c r="K139" s="37">
        <v>1050000</v>
      </c>
      <c r="L139" s="24">
        <f t="shared" si="36"/>
        <v>1050000</v>
      </c>
      <c r="N139" s="86"/>
      <c r="O139" s="86"/>
    </row>
    <row r="140" spans="1:15" ht="12.75">
      <c r="A140" s="16">
        <v>4</v>
      </c>
      <c r="B140" s="17">
        <v>8</v>
      </c>
      <c r="C140" s="17" t="s">
        <v>5</v>
      </c>
      <c r="D140" s="53" t="s">
        <v>116</v>
      </c>
      <c r="E140" s="35">
        <f aca="true" t="shared" si="37" ref="E140:J140">SUM(E141)</f>
        <v>28943</v>
      </c>
      <c r="F140" s="35">
        <f t="shared" si="37"/>
        <v>11851</v>
      </c>
      <c r="G140" s="35">
        <f t="shared" si="37"/>
        <v>851</v>
      </c>
      <c r="H140" s="35">
        <f t="shared" si="37"/>
        <v>41645</v>
      </c>
      <c r="I140" s="35">
        <f t="shared" si="37"/>
        <v>41200</v>
      </c>
      <c r="J140" s="35">
        <f t="shared" si="37"/>
        <v>37455</v>
      </c>
      <c r="K140" s="35">
        <f>SUM(K141)</f>
        <v>142195</v>
      </c>
      <c r="L140" s="35">
        <f t="shared" si="36"/>
        <v>262495</v>
      </c>
      <c r="N140" s="86"/>
      <c r="O140" s="86"/>
    </row>
    <row r="141" spans="1:15" s="38" customFormat="1" ht="12.75">
      <c r="A141" s="19">
        <v>4</v>
      </c>
      <c r="B141" s="20">
        <v>8</v>
      </c>
      <c r="C141" s="20">
        <v>1</v>
      </c>
      <c r="D141" s="48" t="s">
        <v>117</v>
      </c>
      <c r="E141" s="37">
        <v>28943</v>
      </c>
      <c r="F141" s="37">
        <v>11851</v>
      </c>
      <c r="G141" s="37">
        <v>851</v>
      </c>
      <c r="H141" s="37">
        <f>+E141+F141+G141</f>
        <v>41645</v>
      </c>
      <c r="I141" s="37">
        <v>41200</v>
      </c>
      <c r="J141" s="37">
        <v>37455</v>
      </c>
      <c r="K141" s="37">
        <v>142195</v>
      </c>
      <c r="L141" s="24">
        <f t="shared" si="36"/>
        <v>262495</v>
      </c>
      <c r="N141" s="86"/>
      <c r="O141" s="86"/>
    </row>
    <row r="142" spans="1:15" ht="12.75">
      <c r="A142" s="16">
        <v>4</v>
      </c>
      <c r="B142" s="17">
        <v>9</v>
      </c>
      <c r="C142" s="17" t="s">
        <v>5</v>
      </c>
      <c r="D142" s="53" t="s">
        <v>118</v>
      </c>
      <c r="E142" s="35">
        <f aca="true" t="shared" si="38" ref="E142:J142">SUM(E143)</f>
        <v>0</v>
      </c>
      <c r="F142" s="35">
        <f t="shared" si="38"/>
        <v>0</v>
      </c>
      <c r="G142" s="35">
        <f t="shared" si="38"/>
        <v>0</v>
      </c>
      <c r="H142" s="35">
        <f t="shared" si="38"/>
        <v>0</v>
      </c>
      <c r="I142" s="35">
        <f t="shared" si="38"/>
        <v>0</v>
      </c>
      <c r="J142" s="35">
        <f t="shared" si="38"/>
        <v>0</v>
      </c>
      <c r="K142" s="35">
        <f>SUM(K143)</f>
        <v>0</v>
      </c>
      <c r="L142" s="35">
        <f t="shared" si="36"/>
        <v>0</v>
      </c>
      <c r="N142" s="86"/>
      <c r="O142" s="86"/>
    </row>
    <row r="143" spans="1:15" s="38" customFormat="1" ht="12.75">
      <c r="A143" s="19">
        <v>4</v>
      </c>
      <c r="B143" s="20">
        <v>9</v>
      </c>
      <c r="C143" s="20">
        <v>1</v>
      </c>
      <c r="D143" s="48" t="s">
        <v>119</v>
      </c>
      <c r="E143" s="37">
        <v>0</v>
      </c>
      <c r="F143" s="37">
        <v>0</v>
      </c>
      <c r="G143" s="37">
        <v>0</v>
      </c>
      <c r="H143" s="37">
        <f>+E143+F143+G143</f>
        <v>0</v>
      </c>
      <c r="I143" s="37">
        <v>0</v>
      </c>
      <c r="J143" s="37">
        <v>0</v>
      </c>
      <c r="K143" s="37">
        <v>0</v>
      </c>
      <c r="L143" s="24">
        <f t="shared" si="36"/>
        <v>0</v>
      </c>
      <c r="N143" s="86"/>
      <c r="O143" s="86"/>
    </row>
    <row r="144" spans="1:15" ht="12.75">
      <c r="A144" s="12">
        <v>5</v>
      </c>
      <c r="B144" s="32"/>
      <c r="C144" s="13">
        <v>5</v>
      </c>
      <c r="D144" s="65" t="s">
        <v>120</v>
      </c>
      <c r="E144" s="66">
        <f>E145+E150</f>
        <v>60000</v>
      </c>
      <c r="F144" s="66">
        <f>F145+F150</f>
        <v>850000</v>
      </c>
      <c r="G144" s="66">
        <f>G145+G150</f>
        <v>0</v>
      </c>
      <c r="H144" s="66">
        <f>+E144+F144+G144</f>
        <v>910000</v>
      </c>
      <c r="I144" s="66">
        <f>I145+I150</f>
        <v>0</v>
      </c>
      <c r="J144" s="66">
        <f>J145+J150</f>
        <v>0</v>
      </c>
      <c r="K144" s="66">
        <f>K145+K150</f>
        <v>0</v>
      </c>
      <c r="L144" s="66">
        <f t="shared" si="36"/>
        <v>910000</v>
      </c>
      <c r="N144" s="86"/>
      <c r="O144" s="86"/>
    </row>
    <row r="145" spans="1:15" ht="12.75">
      <c r="A145" s="16">
        <v>5</v>
      </c>
      <c r="B145" s="17">
        <v>1</v>
      </c>
      <c r="C145" s="17" t="s">
        <v>5</v>
      </c>
      <c r="D145" s="53" t="s">
        <v>121</v>
      </c>
      <c r="E145" s="35">
        <f aca="true" t="shared" si="39" ref="E145:J145">SUM(E146:E149)</f>
        <v>60000</v>
      </c>
      <c r="F145" s="35">
        <f t="shared" si="39"/>
        <v>850000</v>
      </c>
      <c r="G145" s="35">
        <f t="shared" si="39"/>
        <v>0</v>
      </c>
      <c r="H145" s="35">
        <f t="shared" si="39"/>
        <v>910000</v>
      </c>
      <c r="I145" s="35">
        <f t="shared" si="39"/>
        <v>0</v>
      </c>
      <c r="J145" s="35">
        <f t="shared" si="39"/>
        <v>0</v>
      </c>
      <c r="K145" s="35">
        <f>SUM(K146:K149)</f>
        <v>0</v>
      </c>
      <c r="L145" s="35">
        <f t="shared" si="36"/>
        <v>910000</v>
      </c>
      <c r="N145" s="86"/>
      <c r="O145" s="86"/>
    </row>
    <row r="146" spans="1:15" s="38" customFormat="1" ht="12.75">
      <c r="A146" s="19">
        <v>5</v>
      </c>
      <c r="B146" s="20">
        <v>1</v>
      </c>
      <c r="C146" s="20">
        <v>3</v>
      </c>
      <c r="D146" s="48" t="s">
        <v>122</v>
      </c>
      <c r="E146" s="37">
        <v>0</v>
      </c>
      <c r="F146" s="37">
        <v>250000</v>
      </c>
      <c r="G146" s="37">
        <v>0</v>
      </c>
      <c r="H146" s="37">
        <f aca="true" t="shared" si="40" ref="H146:H151">+E146+F146+G146</f>
        <v>250000</v>
      </c>
      <c r="I146" s="37">
        <v>0</v>
      </c>
      <c r="J146" s="37">
        <v>0</v>
      </c>
      <c r="K146" s="37">
        <v>0</v>
      </c>
      <c r="L146" s="24">
        <f t="shared" si="36"/>
        <v>250000</v>
      </c>
      <c r="N146" s="86"/>
      <c r="O146" s="86"/>
    </row>
    <row r="147" spans="1:15" s="38" customFormat="1" ht="12.75">
      <c r="A147" s="19">
        <v>5</v>
      </c>
      <c r="B147" s="20">
        <v>1</v>
      </c>
      <c r="C147" s="20">
        <v>5</v>
      </c>
      <c r="D147" s="48" t="s">
        <v>135</v>
      </c>
      <c r="E147" s="37">
        <v>0</v>
      </c>
      <c r="F147" s="37">
        <v>500000</v>
      </c>
      <c r="G147" s="37">
        <v>0</v>
      </c>
      <c r="H147" s="37">
        <f t="shared" si="40"/>
        <v>500000</v>
      </c>
      <c r="I147" s="37">
        <v>0</v>
      </c>
      <c r="J147" s="37">
        <v>0</v>
      </c>
      <c r="K147" s="37">
        <v>0</v>
      </c>
      <c r="L147" s="24">
        <f t="shared" si="36"/>
        <v>500000</v>
      </c>
      <c r="N147" s="86"/>
      <c r="O147" s="86"/>
    </row>
    <row r="148" spans="1:15" s="38" customFormat="1" ht="12.75">
      <c r="A148" s="19">
        <v>5</v>
      </c>
      <c r="B148" s="20">
        <v>1</v>
      </c>
      <c r="C148" s="20">
        <v>6</v>
      </c>
      <c r="D148" s="48" t="s">
        <v>123</v>
      </c>
      <c r="E148" s="37">
        <v>60000</v>
      </c>
      <c r="F148" s="37">
        <v>100000</v>
      </c>
      <c r="G148" s="37">
        <v>0</v>
      </c>
      <c r="H148" s="37">
        <f t="shared" si="40"/>
        <v>160000</v>
      </c>
      <c r="I148" s="37">
        <v>0</v>
      </c>
      <c r="J148" s="37">
        <v>0</v>
      </c>
      <c r="K148" s="37">
        <v>0</v>
      </c>
      <c r="L148" s="24">
        <f t="shared" si="36"/>
        <v>160000</v>
      </c>
      <c r="N148" s="86"/>
      <c r="O148" s="86"/>
    </row>
    <row r="149" spans="1:15" s="38" customFormat="1" ht="12.75">
      <c r="A149" s="19">
        <v>5</v>
      </c>
      <c r="B149" s="20">
        <v>1</v>
      </c>
      <c r="C149" s="20">
        <v>7</v>
      </c>
      <c r="D149" s="67" t="s">
        <v>124</v>
      </c>
      <c r="E149" s="25">
        <v>0</v>
      </c>
      <c r="F149" s="25">
        <v>0</v>
      </c>
      <c r="G149" s="25">
        <v>0</v>
      </c>
      <c r="H149" s="25">
        <f t="shared" si="40"/>
        <v>0</v>
      </c>
      <c r="I149" s="25">
        <v>0</v>
      </c>
      <c r="J149" s="25">
        <v>0</v>
      </c>
      <c r="K149" s="25">
        <v>0</v>
      </c>
      <c r="L149" s="24">
        <f t="shared" si="36"/>
        <v>0</v>
      </c>
      <c r="N149" s="86"/>
      <c r="O149" s="86"/>
    </row>
    <row r="150" spans="1:15" ht="12.75">
      <c r="A150" s="16">
        <v>5</v>
      </c>
      <c r="B150" s="17">
        <v>6</v>
      </c>
      <c r="C150" s="17">
        <v>1</v>
      </c>
      <c r="D150" s="68" t="s">
        <v>125</v>
      </c>
      <c r="E150" s="30">
        <v>0</v>
      </c>
      <c r="F150" s="30">
        <v>0</v>
      </c>
      <c r="G150" s="30">
        <v>0</v>
      </c>
      <c r="H150" s="30">
        <f t="shared" si="40"/>
        <v>0</v>
      </c>
      <c r="I150" s="30">
        <v>0</v>
      </c>
      <c r="J150" s="30">
        <v>0</v>
      </c>
      <c r="K150" s="30">
        <v>0</v>
      </c>
      <c r="L150" s="35">
        <f t="shared" si="36"/>
        <v>0</v>
      </c>
      <c r="N150" s="86"/>
      <c r="O150" s="86"/>
    </row>
    <row r="151" spans="1:15" s="38" customFormat="1" ht="13.5" thickBot="1">
      <c r="A151" s="69">
        <v>5</v>
      </c>
      <c r="B151" s="70">
        <v>6</v>
      </c>
      <c r="C151" s="70">
        <v>1</v>
      </c>
      <c r="D151" s="71" t="s">
        <v>126</v>
      </c>
      <c r="E151" s="72">
        <v>0</v>
      </c>
      <c r="F151" s="72">
        <v>0</v>
      </c>
      <c r="G151" s="72">
        <v>0</v>
      </c>
      <c r="H151" s="72">
        <f t="shared" si="40"/>
        <v>0</v>
      </c>
      <c r="I151" s="72">
        <v>0</v>
      </c>
      <c r="J151" s="72">
        <v>0</v>
      </c>
      <c r="K151" s="72">
        <v>0</v>
      </c>
      <c r="L151" s="73">
        <f t="shared" si="36"/>
        <v>0</v>
      </c>
      <c r="N151" s="86"/>
      <c r="O151" s="86"/>
    </row>
    <row r="152" ht="12.75">
      <c r="O152" s="86"/>
    </row>
    <row r="153" ht="12.75">
      <c r="O153" s="86"/>
    </row>
    <row r="154" ht="12.75">
      <c r="O154" s="86"/>
    </row>
    <row r="155" ht="12.75">
      <c r="O155" s="86"/>
    </row>
    <row r="156" ht="12.75">
      <c r="O156" s="86"/>
    </row>
    <row r="157" ht="12.75">
      <c r="O157" s="86"/>
    </row>
    <row r="158" ht="12.75">
      <c r="O158" s="86"/>
    </row>
  </sheetData>
  <mergeCells count="8">
    <mergeCell ref="L6:L7"/>
    <mergeCell ref="A7:B7"/>
    <mergeCell ref="A5:A6"/>
    <mergeCell ref="B5:B6"/>
    <mergeCell ref="E6:H6"/>
    <mergeCell ref="K6:K7"/>
    <mergeCell ref="I6:I7"/>
    <mergeCell ref="J6:J7"/>
  </mergeCells>
  <printOptions/>
  <pageMargins left="0.48" right="0.75" top="0.29" bottom="0.51" header="0" footer="0"/>
  <pageSetup horizontalDpi="600" verticalDpi="600" orientation="landscape" paperSize="5" scale="88" r:id="rId3"/>
  <legacyDrawing r:id="rId2"/>
  <oleObjects>
    <oleObject progId="Word.Picture.8" shapeId="2523391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de la Magistratura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 e Informática</dc:creator>
  <cp:keywords/>
  <dc:description/>
  <cp:lastModifiedBy>gbottaro</cp:lastModifiedBy>
  <cp:lastPrinted>2008-08-28T16:40:14Z</cp:lastPrinted>
  <dcterms:created xsi:type="dcterms:W3CDTF">2007-08-17T13:34:03Z</dcterms:created>
  <dcterms:modified xsi:type="dcterms:W3CDTF">2008-08-29T13:56:23Z</dcterms:modified>
  <cp:category/>
  <cp:version/>
  <cp:contentType/>
  <cp:contentStatus/>
</cp:coreProperties>
</file>